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04" sheetId="1" r:id="rId1"/>
    <sheet name="05" sheetId="2" r:id="rId2"/>
  </sheets>
  <externalReferences>
    <externalReference r:id="rId5"/>
  </externalReferences>
  <definedNames>
    <definedName name="_xlnm.Print_Area" localSheetId="0">'04'!$A$1:$U$53</definedName>
    <definedName name="_xlnm.Print_Area" localSheetId="1">'05'!$A$1:$U$53</definedName>
  </definedNames>
  <calcPr fullCalcOnLoad="1"/>
</workbook>
</file>

<file path=xl/sharedStrings.xml><?xml version="1.0" encoding="utf-8"?>
<sst xmlns="http://schemas.openxmlformats.org/spreadsheetml/2006/main" count="189" uniqueCount="98">
  <si>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</si>
  <si>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</si>
  <si>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</si>
  <si>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</si>
  <si>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</si>
  <si>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</si>
  <si>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</si>
  <si>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</si>
  <si>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</si>
  <si>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</si>
  <si>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</si>
  <si>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</si>
  <si>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</si>
  <si>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</si>
  <si>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</si>
  <si>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</si>
  <si>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</si>
  <si>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</si>
  <si>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</si>
  <si>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</si>
  <si>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</si>
  <si>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</si>
  <si>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</si>
  <si>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</si>
  <si>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</si>
  <si>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</si>
  <si>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</si>
  <si>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</si>
  <si>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</si>
  <si>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</si>
  <si>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</si>
  <si>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</si>
  <si>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</si>
  <si>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</si>
  <si>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</si>
  <si>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</si>
  <si>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</si>
  <si>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</si>
  <si>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</si>
  <si>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</si>
  <si>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</si>
  <si>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</si>
  <si>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</si>
  <si>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</si>
  <si>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</si>
  <si>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 xml:space="preserve"> </t>
  </si>
  <si>
    <t>I</t>
  </si>
  <si>
    <t>Chu Văn Quý</t>
  </si>
  <si>
    <t>Ngô Thị Hồng Nhung</t>
  </si>
  <si>
    <t>Vũ Ngọc Phương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</si>
  <si>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</si>
  <si>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</si>
  <si>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</si>
  <si>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</si>
  <si>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</si>
  <si>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</si>
  <si>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</si>
  <si>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</si>
  <si>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Trương Văn Tuấn</t>
  </si>
  <si>
    <t>Nguyễn Lập Thuấn</t>
  </si>
  <si>
    <t>Tạ Đình Quang</t>
  </si>
  <si>
    <t>Lữ Thị Minh Châu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</si>
  <si>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</si>
  <si>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</si>
  <si>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</si>
  <si>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</si>
  <si>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</si>
  <si>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Chi cục Thi hành án dân sự Huyện Kim Bảng</t>
  </si>
  <si>
    <t>Ngô Đình Quyết</t>
  </si>
  <si>
    <t>Vũ Văn Duyến</t>
  </si>
  <si>
    <t>Đỗ Thị Hoàn</t>
  </si>
  <si>
    <t>Nguyễn Minh Trường</t>
  </si>
  <si>
    <t>Phan Thị Ngọc Lan</t>
  </si>
  <si>
    <t>Chi cục Thi hành án dân sự Huyện Thanh Liêm</t>
  </si>
  <si>
    <t>Vũ Thi Ninh</t>
  </si>
  <si>
    <t>Nguyễn Trung Chính</t>
  </si>
  <si>
    <t>Chi cục Thi hành án dân sự Thành phố Phủ Lý</t>
  </si>
  <si>
    <t>Vũ Quang Hiệp</t>
  </si>
  <si>
    <t>Phạm Thị Thu Hà</t>
  </si>
  <si>
    <t>Nguyễn Quốc Thuận</t>
  </si>
  <si>
    <t>Đỗ Thị Hạnh</t>
  </si>
  <si>
    <t>Lê Quốc Huy</t>
  </si>
  <si>
    <t>Đồng Hữu Trung</t>
  </si>
  <si>
    <t>Nguyễn Thị Hồng Vân</t>
  </si>
  <si>
    <t>NGƯỜI LẬP BIỂU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</si>
  <si>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</si>
  <si>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</si>
  <si>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</si>
  <si>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</si>
  <si>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</si>
  <si>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CỤC THI HÀNH ÁN DS</t>
  </si>
  <si>
    <t>Nguyễn Minh Tuấn</t>
  </si>
  <si>
    <t>Vũ Văn Khánh</t>
  </si>
  <si>
    <t>Hà Nam, Ngày 1/9/2020</t>
  </si>
  <si>
    <t>Hà Nam , Ngày 1/9/2020</t>
  </si>
  <si>
    <t>HOÀNG VĂN TUỆ</t>
  </si>
  <si>
    <t>KẾT QUẢ THI HÀNH ÁN DÂN SỰ TÍNH BẰNG VIỆC CHIA THEO CƠ QUAN THI HÀNH ÁN DÂN SỰ VÀ CHẤP HÀNH VIÊN
2 tháng năm 2021</t>
  </si>
  <si>
    <t>KẾT QUẢ THI HÀNH ÁN DÂN SỰ TÍNH BẰNG TIỀN CHIA THEO CƠ QUAN THI HÀNH ÁN DÂN SỰ VÀ CHẤP HÀNH VIÊN
2 tháng/năm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</si>
</sst>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_(* #,##0.0_);_(* \(#,##0.0\);_(* &quot;-&quot;??_);_(@_)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164" fontId="7" fillId="34" borderId="11" xfId="42" applyNumberFormat="1" applyFont="1" applyFill="1" applyBorder="1" applyAlignment="1" applyProtection="1">
      <alignment horizontal="center" vertical="center"/>
      <protection/>
    </xf>
    <xf numFmtId="10" fontId="7" fillId="34" borderId="11" xfId="58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/>
      <protection locked="0"/>
    </xf>
    <xf numFmtId="165" fontId="51" fillId="35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vertical="center" wrapText="1"/>
    </xf>
    <xf numFmtId="164" fontId="51" fillId="35" borderId="11" xfId="42" applyNumberFormat="1" applyFont="1" applyFill="1" applyBorder="1" applyAlignment="1">
      <alignment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wrapText="1"/>
      <protection/>
    </xf>
    <xf numFmtId="49" fontId="9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165" fontId="54" fillId="35" borderId="11" xfId="0" applyNumberFormat="1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 applyProtection="1">
      <alignment/>
      <protection locked="0"/>
    </xf>
    <xf numFmtId="0" fontId="0" fillId="33" borderId="0" xfId="58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/>
      <protection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164" fontId="52" fillId="35" borderId="11" xfId="42" applyNumberFormat="1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" fontId="52" fillId="37" borderId="11" xfId="0" applyNumberFormat="1" applyFont="1" applyFill="1" applyBorder="1" applyAlignment="1">
      <alignment vertical="center" wrapText="1"/>
    </xf>
    <xf numFmtId="164" fontId="54" fillId="35" borderId="11" xfId="42" applyNumberFormat="1" applyFont="1" applyFill="1" applyBorder="1" applyAlignment="1">
      <alignment vertical="center" wrapText="1"/>
    </xf>
    <xf numFmtId="164" fontId="12" fillId="34" borderId="11" xfId="42" applyNumberFormat="1" applyFont="1" applyFill="1" applyBorder="1" applyAlignment="1" applyProtection="1">
      <alignment horizontal="center" vertical="center" wrapText="1"/>
      <protection/>
    </xf>
    <xf numFmtId="164" fontId="54" fillId="0" borderId="11" xfId="42" applyNumberFormat="1" applyFont="1" applyFill="1" applyBorder="1" applyAlignment="1">
      <alignment vertical="center" wrapText="1"/>
    </xf>
    <xf numFmtId="10" fontId="12" fillId="34" borderId="11" xfId="58" applyNumberFormat="1" applyFont="1" applyFill="1" applyBorder="1" applyAlignment="1" applyProtection="1">
      <alignment horizontal="center" vertical="center" wrapText="1"/>
      <protection locked="0"/>
    </xf>
    <xf numFmtId="164" fontId="12" fillId="33" borderId="11" xfId="42" applyNumberFormat="1" applyFont="1" applyFill="1" applyBorder="1" applyAlignment="1" applyProtection="1">
      <alignment horizontal="center" vertical="center"/>
      <protection locked="0"/>
    </xf>
    <xf numFmtId="164" fontId="12" fillId="33" borderId="13" xfId="42" applyNumberFormat="1" applyFont="1" applyFill="1" applyBorder="1" applyAlignment="1" applyProtection="1">
      <alignment vertical="center" wrapText="1"/>
      <protection locked="0"/>
    </xf>
    <xf numFmtId="1" fontId="55" fillId="38" borderId="11" xfId="0" applyNumberFormat="1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vertical="center" wrapText="1"/>
    </xf>
    <xf numFmtId="164" fontId="12" fillId="38" borderId="11" xfId="42" applyNumberFormat="1" applyFont="1" applyFill="1" applyBorder="1" applyAlignment="1" applyProtection="1">
      <alignment horizontal="center" vertical="center" wrapText="1"/>
      <protection/>
    </xf>
    <xf numFmtId="164" fontId="54" fillId="38" borderId="11" xfId="42" applyNumberFormat="1" applyFont="1" applyFill="1" applyBorder="1" applyAlignment="1">
      <alignment vertical="center" wrapText="1"/>
    </xf>
    <xf numFmtId="10" fontId="12" fillId="38" borderId="11" xfId="58" applyNumberFormat="1" applyFont="1" applyFill="1" applyBorder="1" applyAlignment="1" applyProtection="1">
      <alignment horizontal="center" vertical="center" wrapText="1"/>
      <protection locked="0"/>
    </xf>
    <xf numFmtId="49" fontId="0" fillId="38" borderId="0" xfId="0" applyNumberFormat="1" applyFont="1" applyFill="1" applyAlignment="1" applyProtection="1">
      <alignment/>
      <protection locked="0"/>
    </xf>
    <xf numFmtId="0" fontId="55" fillId="38" borderId="11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vertical="center" wrapText="1"/>
    </xf>
    <xf numFmtId="164" fontId="7" fillId="38" borderId="11" xfId="42" applyNumberFormat="1" applyFont="1" applyFill="1" applyBorder="1" applyAlignment="1" applyProtection="1">
      <alignment horizontal="center" vertical="center"/>
      <protection/>
    </xf>
    <xf numFmtId="1" fontId="52" fillId="38" borderId="11" xfId="0" applyNumberFormat="1" applyFont="1" applyFill="1" applyBorder="1" applyAlignment="1">
      <alignment vertical="center" wrapText="1"/>
    </xf>
    <xf numFmtId="164" fontId="52" fillId="38" borderId="11" xfId="42" applyNumberFormat="1" applyFont="1" applyFill="1" applyBorder="1" applyAlignment="1">
      <alignment vertical="center" wrapText="1"/>
    </xf>
    <xf numFmtId="164" fontId="51" fillId="38" borderId="11" xfId="42" applyNumberFormat="1" applyFont="1" applyFill="1" applyBorder="1" applyAlignment="1">
      <alignment vertical="center" wrapText="1"/>
    </xf>
    <xf numFmtId="10" fontId="7" fillId="38" borderId="11" xfId="58" applyNumberFormat="1" applyFont="1" applyFill="1" applyBorder="1" applyAlignment="1" applyProtection="1">
      <alignment horizontal="center" vertical="center"/>
      <protection locked="0"/>
    </xf>
    <xf numFmtId="1" fontId="52" fillId="38" borderId="11" xfId="0" applyNumberFormat="1" applyFont="1" applyFill="1" applyBorder="1" applyAlignment="1">
      <alignment horizontal="center" vertical="center" wrapText="1"/>
    </xf>
    <xf numFmtId="164" fontId="7" fillId="38" borderId="11" xfId="42" applyNumberFormat="1" applyFont="1" applyFill="1" applyBorder="1" applyAlignment="1" applyProtection="1">
      <alignment horizontal="center" vertical="center"/>
      <protection locked="0"/>
    </xf>
    <xf numFmtId="164" fontId="7" fillId="33" borderId="11" xfId="42" applyNumberFormat="1" applyFont="1" applyFill="1" applyBorder="1" applyAlignment="1" applyProtection="1">
      <alignment horizontal="center" vertical="center"/>
      <protection locked="0"/>
    </xf>
    <xf numFmtId="164" fontId="12" fillId="33" borderId="11" xfId="42" applyNumberFormat="1" applyFont="1" applyFill="1" applyBorder="1" applyAlignment="1" applyProtection="1">
      <alignment horizontal="center" vertical="center" wrapText="1"/>
      <protection locked="0"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64" fontId="51" fillId="5" borderId="11" xfId="42" applyNumberFormat="1" applyFont="1" applyFill="1" applyBorder="1" applyAlignment="1">
      <alignment vertical="center" wrapText="1"/>
    </xf>
    <xf numFmtId="49" fontId="53" fillId="5" borderId="0" xfId="0" applyNumberFormat="1" applyFont="1" applyFill="1" applyAlignment="1" applyProtection="1">
      <alignment/>
      <protection/>
    </xf>
    <xf numFmtId="49" fontId="9" fillId="5" borderId="0" xfId="0" applyNumberFormat="1" applyFont="1" applyFill="1" applyAlignment="1" applyProtection="1">
      <alignment horizontal="center" wrapText="1"/>
      <protection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1" fontId="52" fillId="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Alignment="1" applyProtection="1">
      <alignment wrapText="1"/>
      <protection/>
    </xf>
    <xf numFmtId="164" fontId="7" fillId="36" borderId="11" xfId="42" applyNumberFormat="1" applyFont="1" applyFill="1" applyBorder="1" applyAlignment="1" applyProtection="1">
      <alignment horizontal="center"/>
      <protection locked="0"/>
    </xf>
    <xf numFmtId="164" fontId="12" fillId="36" borderId="11" xfId="42" applyNumberFormat="1" applyFont="1" applyFill="1" applyBorder="1" applyAlignment="1" applyProtection="1">
      <alignment horizontal="center" vertical="center"/>
      <protection locked="0"/>
    </xf>
    <xf numFmtId="164" fontId="7" fillId="33" borderId="11" xfId="42" applyNumberFormat="1" applyFont="1" applyFill="1" applyBorder="1" applyAlignment="1" applyProtection="1">
      <alignment horizontal="center" vertical="center"/>
      <protection locked="0"/>
    </xf>
    <xf numFmtId="164" fontId="7" fillId="36" borderId="13" xfId="42" applyNumberFormat="1" applyFont="1" applyFill="1" applyBorder="1" applyAlignment="1" applyProtection="1">
      <alignment vertical="center" wrapText="1"/>
      <protection locked="0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164" fontId="0" fillId="38" borderId="0" xfId="42" applyNumberFormat="1" applyFont="1" applyFill="1" applyAlignment="1" applyProtection="1">
      <alignment/>
      <protection locked="0"/>
    </xf>
    <xf numFmtId="0" fontId="0" fillId="33" borderId="0" xfId="0" applyNumberFormat="1" applyFont="1" applyFill="1" applyBorder="1" applyAlignment="1">
      <alignment/>
    </xf>
    <xf numFmtId="164" fontId="0" fillId="38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164" fontId="0" fillId="0" borderId="0" xfId="42" applyNumberFormat="1" applyFont="1" applyFill="1" applyAlignment="1">
      <alignment horizontal="center"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 vertical="center" wrapText="1"/>
      <protection/>
    </xf>
    <xf numFmtId="164" fontId="0" fillId="0" borderId="0" xfId="42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/>
      <protection/>
    </xf>
    <xf numFmtId="164" fontId="9" fillId="0" borderId="0" xfId="42" applyNumberFormat="1" applyFont="1" applyFill="1" applyAlignment="1" applyProtection="1">
      <alignment horizontal="center" wrapText="1"/>
      <protection/>
    </xf>
    <xf numFmtId="164" fontId="0" fillId="33" borderId="0" xfId="42" applyNumberFormat="1" applyFont="1" applyFill="1" applyAlignment="1">
      <alignment horizontal="center"/>
    </xf>
    <xf numFmtId="0" fontId="0" fillId="38" borderId="0" xfId="0" applyNumberFormat="1" applyFont="1" applyFill="1" applyAlignment="1" applyProtection="1">
      <alignment/>
      <protection locked="0"/>
    </xf>
    <xf numFmtId="164" fontId="4" fillId="33" borderId="1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164" fontId="6" fillId="36" borderId="11" xfId="42" applyNumberFormat="1" applyFont="1" applyFill="1" applyBorder="1" applyAlignment="1" applyProtection="1">
      <alignment horizontal="center" vertical="center" wrapText="1"/>
      <protection/>
    </xf>
    <xf numFmtId="164" fontId="0" fillId="0" borderId="0" xfId="42" applyNumberFormat="1" applyFont="1" applyFill="1" applyBorder="1" applyAlignment="1" applyProtection="1">
      <alignment/>
      <protection/>
    </xf>
    <xf numFmtId="164" fontId="9" fillId="0" borderId="0" xfId="42" applyNumberFormat="1" applyFont="1" applyFill="1" applyAlignment="1" applyProtection="1">
      <alignment wrapText="1"/>
      <protection/>
    </xf>
    <xf numFmtId="164" fontId="12" fillId="33" borderId="11" xfId="42" applyNumberFormat="1" applyFont="1" applyFill="1" applyBorder="1" applyAlignment="1" applyProtection="1">
      <alignment horizontal="center" vertical="center"/>
      <protection locked="0"/>
    </xf>
    <xf numFmtId="164" fontId="12" fillId="33" borderId="11" xfId="42" applyNumberFormat="1" applyFont="1" applyFill="1" applyBorder="1" applyAlignment="1" applyProtection="1">
      <alignment horizontal="center"/>
      <protection locked="0"/>
    </xf>
    <xf numFmtId="164" fontId="7" fillId="36" borderId="11" xfId="42" applyNumberFormat="1" applyFont="1" applyFill="1" applyBorder="1" applyAlignment="1" applyProtection="1">
      <alignment horizontal="center" vertical="center"/>
      <protection locked="0"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 applyProtection="1">
      <alignment horizontal="center" vertical="center" wrapText="1"/>
      <protection/>
    </xf>
    <xf numFmtId="14" fontId="8" fillId="0" borderId="12" xfId="42" applyNumberFormat="1" applyFont="1" applyFill="1" applyBorder="1" applyAlignment="1" applyProtection="1">
      <alignment horizontal="center" wrapText="1"/>
      <protection/>
    </xf>
    <xf numFmtId="43" fontId="8" fillId="0" borderId="12" xfId="42" applyFont="1" applyFill="1" applyBorder="1" applyAlignment="1" applyProtection="1">
      <alignment horizontal="center" wrapText="1"/>
      <protection/>
    </xf>
    <xf numFmtId="14" fontId="8" fillId="0" borderId="12" xfId="42" applyNumberFormat="1" applyFont="1" applyFill="1" applyBorder="1" applyAlignment="1" applyProtection="1">
      <alignment horizontal="center" vertical="center" wrapText="1"/>
      <protection/>
    </xf>
    <xf numFmtId="43" fontId="8" fillId="0" borderId="12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4" fontId="6" fillId="36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/>
      <protection locked="0"/>
    </xf>
    <xf numFmtId="164" fontId="55" fillId="38" borderId="11" xfId="42" applyNumberFormat="1" applyFont="1" applyFill="1" applyBorder="1" applyAlignment="1">
      <alignment vertical="center" wrapText="1"/>
    </xf>
    <xf numFmtId="164" fontId="52" fillId="5" borderId="11" xfId="42" applyNumberFormat="1" applyFont="1" applyFill="1" applyBorder="1" applyAlignment="1">
      <alignment vertical="center" wrapText="1"/>
    </xf>
    <xf numFmtId="164" fontId="12" fillId="34" borderId="11" xfId="42" applyNumberFormat="1" applyFont="1" applyFill="1" applyBorder="1" applyAlignment="1" applyProtection="1">
      <alignment horizontal="center" vertical="center" wrapText="1"/>
      <protection/>
    </xf>
    <xf numFmtId="164" fontId="12" fillId="36" borderId="13" xfId="42" applyNumberFormat="1" applyFont="1" applyFill="1" applyBorder="1" applyAlignment="1" applyProtection="1">
      <alignment vertical="center" wrapText="1"/>
      <protection locked="0"/>
    </xf>
    <xf numFmtId="164" fontId="12" fillId="34" borderId="13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5">
          <cell r="C5" t="str">
            <v>CỤC TRƯỞNG</v>
          </cell>
        </row>
        <row r="6">
          <cell r="C6" t="str">
            <v>TRẦN ĐỨC TOẢN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3"/>
  <sheetViews>
    <sheetView view="pageBreakPreview" zoomScaleSheetLayoutView="100" zoomScalePageLayoutView="0" workbookViewId="0" topLeftCell="A29">
      <selection activeCell="C11" sqref="C11:T48"/>
    </sheetView>
  </sheetViews>
  <sheetFormatPr defaultColWidth="9.00390625" defaultRowHeight="15.75"/>
  <cols>
    <col min="1" max="1" width="4.125" style="1" customWidth="1"/>
    <col min="2" max="2" width="20.875" style="31" customWidth="1"/>
    <col min="3" max="3" width="6.625" style="1" customWidth="1"/>
    <col min="4" max="4" width="7.25390625" style="1" customWidth="1"/>
    <col min="5" max="5" width="8.375" style="81" customWidth="1"/>
    <col min="6" max="6" width="6.75390625" style="1" customWidth="1"/>
    <col min="7" max="7" width="6.50390625" style="1" customWidth="1"/>
    <col min="8" max="8" width="5.375" style="5" customWidth="1"/>
    <col min="9" max="9" width="8.375" style="1" customWidth="1"/>
    <col min="10" max="10" width="6.75390625" style="1" customWidth="1"/>
    <col min="11" max="11" width="6.625" style="1" customWidth="1"/>
    <col min="12" max="13" width="7.125" style="90" customWidth="1"/>
    <col min="14" max="14" width="7.375" style="103" customWidth="1"/>
    <col min="15" max="15" width="6.50390625" style="97" customWidth="1"/>
    <col min="16" max="16" width="5.625" style="103" customWidth="1"/>
    <col min="17" max="17" width="7.00390625" style="80" customWidth="1"/>
    <col min="18" max="18" width="7.00390625" style="8" customWidth="1"/>
    <col min="19" max="19" width="5.75390625" style="32" customWidth="1"/>
    <col min="20" max="20" width="7.25390625" style="32" customWidth="1"/>
    <col min="21" max="21" width="7.375" style="32" customWidth="1"/>
    <col min="22" max="23" width="9.00390625" style="40" customWidth="1"/>
    <col min="24" max="16384" width="9.00390625" style="1" customWidth="1"/>
  </cols>
  <sheetData>
    <row r="1" spans="1:21" ht="65.25" customHeight="1">
      <c r="A1" s="140" t="s">
        <v>0</v>
      </c>
      <c r="B1" s="140"/>
      <c r="C1" s="140"/>
      <c r="D1" s="140"/>
      <c r="E1" s="141" t="s">
        <v>96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 t="str">
        <f>'[1]TT'!C2</f>
        <v>Đơn vị  báo cáo: 
Đơn vị nhận báo cáo: </v>
      </c>
      <c r="Q1" s="142"/>
      <c r="R1" s="142"/>
      <c r="S1" s="142"/>
      <c r="T1" s="142"/>
      <c r="U1" s="142"/>
    </row>
    <row r="2" spans="1:21" ht="17.25" customHeight="1">
      <c r="A2" s="2"/>
      <c r="B2" s="3"/>
      <c r="C2" s="4"/>
      <c r="D2" s="4"/>
      <c r="F2" s="5"/>
      <c r="G2" s="5"/>
      <c r="I2" s="6"/>
      <c r="J2" s="6"/>
      <c r="K2" s="6"/>
      <c r="L2" s="105"/>
      <c r="M2" s="106"/>
      <c r="N2" s="97"/>
      <c r="P2" s="143" t="s">
        <v>1</v>
      </c>
      <c r="Q2" s="143"/>
      <c r="R2" s="143"/>
      <c r="S2" s="143"/>
      <c r="T2" s="143"/>
      <c r="U2" s="143"/>
    </row>
    <row r="3" spans="1:23" s="9" customFormat="1" ht="15.75" customHeight="1">
      <c r="A3" s="144" t="s">
        <v>2</v>
      </c>
      <c r="B3" s="144" t="s">
        <v>3</v>
      </c>
      <c r="C3" s="147" t="s">
        <v>4</v>
      </c>
      <c r="D3" s="117" t="s">
        <v>5</v>
      </c>
      <c r="E3" s="117" t="s">
        <v>6</v>
      </c>
      <c r="F3" s="117"/>
      <c r="G3" s="127" t="s">
        <v>7</v>
      </c>
      <c r="H3" s="125" t="s">
        <v>8</v>
      </c>
      <c r="I3" s="127" t="s">
        <v>9</v>
      </c>
      <c r="J3" s="131" t="s">
        <v>6</v>
      </c>
      <c r="K3" s="132"/>
      <c r="L3" s="132"/>
      <c r="M3" s="132"/>
      <c r="N3" s="132"/>
      <c r="O3" s="132"/>
      <c r="P3" s="132"/>
      <c r="Q3" s="132"/>
      <c r="R3" s="132"/>
      <c r="S3" s="132"/>
      <c r="T3" s="133" t="s">
        <v>10</v>
      </c>
      <c r="U3" s="136" t="s">
        <v>11</v>
      </c>
      <c r="V3" s="41"/>
      <c r="W3" s="41"/>
    </row>
    <row r="4" spans="1:23" s="10" customFormat="1" ht="15.75" customHeight="1">
      <c r="A4" s="145"/>
      <c r="B4" s="145"/>
      <c r="C4" s="147"/>
      <c r="D4" s="117"/>
      <c r="E4" s="138" t="s">
        <v>12</v>
      </c>
      <c r="F4" s="117" t="s">
        <v>13</v>
      </c>
      <c r="G4" s="127"/>
      <c r="H4" s="125"/>
      <c r="I4" s="127"/>
      <c r="J4" s="127" t="s">
        <v>14</v>
      </c>
      <c r="K4" s="117" t="s">
        <v>6</v>
      </c>
      <c r="L4" s="117"/>
      <c r="M4" s="117"/>
      <c r="N4" s="117"/>
      <c r="O4" s="117"/>
      <c r="P4" s="117"/>
      <c r="Q4" s="139" t="s">
        <v>15</v>
      </c>
      <c r="R4" s="125" t="s">
        <v>16</v>
      </c>
      <c r="S4" s="126" t="s">
        <v>17</v>
      </c>
      <c r="T4" s="134"/>
      <c r="U4" s="137"/>
      <c r="V4" s="42"/>
      <c r="W4" s="42"/>
    </row>
    <row r="5" spans="1:23" s="9" customFormat="1" ht="15.75" customHeight="1">
      <c r="A5" s="145"/>
      <c r="B5" s="145"/>
      <c r="C5" s="147"/>
      <c r="D5" s="117"/>
      <c r="E5" s="138"/>
      <c r="F5" s="117"/>
      <c r="G5" s="127"/>
      <c r="H5" s="125"/>
      <c r="I5" s="127"/>
      <c r="J5" s="127"/>
      <c r="K5" s="127" t="s">
        <v>18</v>
      </c>
      <c r="L5" s="128" t="s">
        <v>6</v>
      </c>
      <c r="M5" s="128"/>
      <c r="N5" s="129" t="s">
        <v>19</v>
      </c>
      <c r="O5" s="130" t="s">
        <v>20</v>
      </c>
      <c r="P5" s="129" t="s">
        <v>21</v>
      </c>
      <c r="Q5" s="139"/>
      <c r="R5" s="125"/>
      <c r="S5" s="126"/>
      <c r="T5" s="134"/>
      <c r="U5" s="137"/>
      <c r="V5" s="41"/>
      <c r="W5" s="41"/>
    </row>
    <row r="6" spans="1:23" s="9" customFormat="1" ht="15.75" customHeight="1">
      <c r="A6" s="145"/>
      <c r="B6" s="145"/>
      <c r="C6" s="147"/>
      <c r="D6" s="117"/>
      <c r="E6" s="138"/>
      <c r="F6" s="117"/>
      <c r="G6" s="127"/>
      <c r="H6" s="125"/>
      <c r="I6" s="127"/>
      <c r="J6" s="127"/>
      <c r="K6" s="127"/>
      <c r="L6" s="128"/>
      <c r="M6" s="128"/>
      <c r="N6" s="129"/>
      <c r="O6" s="130"/>
      <c r="P6" s="129"/>
      <c r="Q6" s="139"/>
      <c r="R6" s="125"/>
      <c r="S6" s="126"/>
      <c r="T6" s="134"/>
      <c r="U6" s="137"/>
      <c r="V6" s="41"/>
      <c r="W6" s="41"/>
    </row>
    <row r="7" spans="1:23" s="9" customFormat="1" ht="44.25" customHeight="1">
      <c r="A7" s="146"/>
      <c r="B7" s="146"/>
      <c r="C7" s="147"/>
      <c r="D7" s="117"/>
      <c r="E7" s="138"/>
      <c r="F7" s="117"/>
      <c r="G7" s="127"/>
      <c r="H7" s="125"/>
      <c r="I7" s="127"/>
      <c r="J7" s="127"/>
      <c r="K7" s="127"/>
      <c r="L7" s="107" t="s">
        <v>22</v>
      </c>
      <c r="M7" s="107" t="s">
        <v>23</v>
      </c>
      <c r="N7" s="129"/>
      <c r="O7" s="130"/>
      <c r="P7" s="129"/>
      <c r="Q7" s="139"/>
      <c r="R7" s="125"/>
      <c r="S7" s="126"/>
      <c r="T7" s="135"/>
      <c r="U7" s="137"/>
      <c r="V7" s="41"/>
      <c r="W7" s="44"/>
    </row>
    <row r="8" spans="1:21" ht="14.25" customHeight="1">
      <c r="A8" s="115" t="s">
        <v>24</v>
      </c>
      <c r="B8" s="116"/>
      <c r="C8" s="11" t="s">
        <v>25</v>
      </c>
      <c r="D8" s="11" t="s">
        <v>26</v>
      </c>
      <c r="E8" s="75" t="s">
        <v>27</v>
      </c>
      <c r="F8" s="11" t="s">
        <v>28</v>
      </c>
      <c r="G8" s="11" t="s">
        <v>29</v>
      </c>
      <c r="H8" s="45" t="s">
        <v>30</v>
      </c>
      <c r="I8" s="11" t="s">
        <v>31</v>
      </c>
      <c r="J8" s="11" t="s">
        <v>32</v>
      </c>
      <c r="K8" s="11" t="s">
        <v>33</v>
      </c>
      <c r="L8" s="99" t="s">
        <v>34</v>
      </c>
      <c r="M8" s="99" t="s">
        <v>35</v>
      </c>
      <c r="N8" s="99" t="s">
        <v>36</v>
      </c>
      <c r="O8" s="98" t="s">
        <v>37</v>
      </c>
      <c r="P8" s="99" t="s">
        <v>38</v>
      </c>
      <c r="Q8" s="75" t="s">
        <v>39</v>
      </c>
      <c r="R8" s="45" t="s">
        <v>40</v>
      </c>
      <c r="S8" s="11" t="s">
        <v>41</v>
      </c>
      <c r="T8" s="11" t="s">
        <v>42</v>
      </c>
      <c r="U8" s="11" t="s">
        <v>43</v>
      </c>
    </row>
    <row r="9" spans="1:23" s="14" customFormat="1" ht="16.5" customHeight="1">
      <c r="A9" s="117" t="s">
        <v>44</v>
      </c>
      <c r="B9" s="117"/>
      <c r="C9" s="49">
        <f aca="true" t="shared" si="0" ref="C9:C15">D9</f>
        <v>1320</v>
      </c>
      <c r="D9" s="49">
        <f>E9+F9</f>
        <v>1320</v>
      </c>
      <c r="E9" s="82">
        <f>SUM(E10,E16)</f>
        <v>792</v>
      </c>
      <c r="F9" s="50">
        <f>SUM(F10,F16)</f>
        <v>528</v>
      </c>
      <c r="G9" s="50">
        <f>SUM(G10,G16)</f>
        <v>4</v>
      </c>
      <c r="H9" s="49">
        <f>SUM(H10:H16)</f>
        <v>0</v>
      </c>
      <c r="I9" s="49">
        <f>SUM(I11:I16)</f>
        <v>1316</v>
      </c>
      <c r="J9" s="49">
        <f aca="true" t="shared" si="1" ref="J9:T9">SUM(J11:J16)</f>
        <v>936</v>
      </c>
      <c r="K9" s="49">
        <f t="shared" si="1"/>
        <v>304</v>
      </c>
      <c r="L9" s="49">
        <f t="shared" si="1"/>
        <v>288</v>
      </c>
      <c r="M9" s="49">
        <f t="shared" si="1"/>
        <v>16</v>
      </c>
      <c r="N9" s="49">
        <f t="shared" si="1"/>
        <v>628</v>
      </c>
      <c r="O9" s="49">
        <f t="shared" si="1"/>
        <v>0</v>
      </c>
      <c r="P9" s="49">
        <f t="shared" si="1"/>
        <v>4</v>
      </c>
      <c r="Q9" s="76">
        <f t="shared" si="1"/>
        <v>373</v>
      </c>
      <c r="R9" s="49">
        <f t="shared" si="1"/>
        <v>0</v>
      </c>
      <c r="S9" s="49">
        <f t="shared" si="1"/>
        <v>7</v>
      </c>
      <c r="T9" s="49">
        <f t="shared" si="1"/>
        <v>1012</v>
      </c>
      <c r="U9" s="13">
        <f aca="true" t="shared" si="2" ref="U9:U48">IF(J9&lt;&gt;0,K9/J9,"")</f>
        <v>0.3247863247863248</v>
      </c>
      <c r="V9" s="43">
        <f>IF(I9=C9-G9-H9,I9,"KT lai")</f>
        <v>1316</v>
      </c>
      <c r="W9" s="96" t="s">
        <v>45</v>
      </c>
    </row>
    <row r="10" spans="1:23" s="62" customFormat="1" ht="13.5" customHeight="1">
      <c r="A10" s="64" t="s">
        <v>46</v>
      </c>
      <c r="B10" s="65" t="s">
        <v>90</v>
      </c>
      <c r="C10" s="66">
        <f t="shared" si="0"/>
        <v>86</v>
      </c>
      <c r="D10" s="66">
        <f>F10+E10</f>
        <v>86</v>
      </c>
      <c r="E10" s="67">
        <f>SUM(E11:E15)</f>
        <v>61</v>
      </c>
      <c r="F10" s="67">
        <f>SUM(F11:F15)</f>
        <v>25</v>
      </c>
      <c r="G10" s="67">
        <f>SUM(G11:G15)</f>
        <v>2</v>
      </c>
      <c r="H10" s="68">
        <f>SUM(H11:H16)</f>
        <v>0</v>
      </c>
      <c r="I10" s="66">
        <f>D10-G10-H10</f>
        <v>84</v>
      </c>
      <c r="J10" s="66">
        <f>L10+M10+N10+P10</f>
        <v>64</v>
      </c>
      <c r="K10" s="66">
        <f>M10+L10</f>
        <v>13</v>
      </c>
      <c r="L10" s="68">
        <f>SUM(L11:L15)</f>
        <v>13</v>
      </c>
      <c r="M10" s="68">
        <f>SUM(M11:M15)</f>
        <v>0</v>
      </c>
      <c r="N10" s="68">
        <f>SUM(N11:N15)</f>
        <v>51</v>
      </c>
      <c r="O10" s="68">
        <f>SUM(O11,O18)</f>
        <v>0</v>
      </c>
      <c r="P10" s="68">
        <f>SUM(P11:P15)</f>
        <v>0</v>
      </c>
      <c r="Q10" s="69">
        <f aca="true" t="shared" si="3" ref="Q10:Q17">I10-J10-R10-S10</f>
        <v>19</v>
      </c>
      <c r="R10" s="66">
        <f>SUM(R11:R16)</f>
        <v>0</v>
      </c>
      <c r="S10" s="68">
        <f>SUM(S11:S15)</f>
        <v>1</v>
      </c>
      <c r="T10" s="67">
        <f aca="true" t="shared" si="4" ref="T10:T48">N10+O10+P10+Q10+R10+S10</f>
        <v>71</v>
      </c>
      <c r="U10" s="70">
        <f t="shared" si="2"/>
        <v>0.203125</v>
      </c>
      <c r="V10" s="104">
        <f aca="true" t="shared" si="5" ref="V10:V48">IF(I10=C10-G10-H10,I10,"KT lai")</f>
        <v>84</v>
      </c>
      <c r="W10" s="95">
        <f aca="true" t="shared" si="6" ref="W10:W48">J10+Q10+S10</f>
        <v>84</v>
      </c>
    </row>
    <row r="11" spans="1:23" s="14" customFormat="1" ht="13.5" customHeight="1">
      <c r="A11" s="15">
        <v>1.1</v>
      </c>
      <c r="B11" s="16" t="s">
        <v>47</v>
      </c>
      <c r="C11" s="49">
        <f t="shared" si="0"/>
        <v>28</v>
      </c>
      <c r="D11" s="12">
        <f aca="true" t="shared" si="7" ref="D11:D48">F11+E11</f>
        <v>28</v>
      </c>
      <c r="E11" s="77">
        <v>24</v>
      </c>
      <c r="F11" s="17">
        <v>4</v>
      </c>
      <c r="G11" s="17">
        <v>0</v>
      </c>
      <c r="H11" s="17">
        <v>0</v>
      </c>
      <c r="I11" s="12">
        <f aca="true" t="shared" si="8" ref="I11:I48">D11-G11-H11</f>
        <v>28</v>
      </c>
      <c r="J11" s="12">
        <f aca="true" t="shared" si="9" ref="J11:J48">L11+M11+N11+P11</f>
        <v>16</v>
      </c>
      <c r="K11" s="12">
        <f aca="true" t="shared" si="10" ref="K11:K48">M11+L11</f>
        <v>1</v>
      </c>
      <c r="L11" s="17">
        <v>1</v>
      </c>
      <c r="M11" s="17">
        <v>0</v>
      </c>
      <c r="N11" s="17">
        <v>15</v>
      </c>
      <c r="O11" s="17">
        <v>0</v>
      </c>
      <c r="P11" s="17">
        <v>0</v>
      </c>
      <c r="Q11" s="77">
        <f t="shared" si="3"/>
        <v>12</v>
      </c>
      <c r="R11" s="47"/>
      <c r="S11" s="17">
        <v>0</v>
      </c>
      <c r="T11" s="17">
        <f t="shared" si="4"/>
        <v>27</v>
      </c>
      <c r="U11" s="13">
        <f t="shared" si="2"/>
        <v>0.0625</v>
      </c>
      <c r="V11" s="43">
        <f t="shared" si="5"/>
        <v>28</v>
      </c>
      <c r="W11" s="96">
        <f t="shared" si="6"/>
        <v>28</v>
      </c>
    </row>
    <row r="12" spans="1:23" s="14" customFormat="1" ht="13.5" customHeight="1">
      <c r="A12" s="15">
        <v>1.2</v>
      </c>
      <c r="B12" s="16" t="s">
        <v>48</v>
      </c>
      <c r="C12" s="49">
        <f t="shared" si="0"/>
        <v>17</v>
      </c>
      <c r="D12" s="12">
        <f t="shared" si="7"/>
        <v>17</v>
      </c>
      <c r="E12" s="77">
        <v>13</v>
      </c>
      <c r="F12" s="17">
        <v>4</v>
      </c>
      <c r="G12" s="17">
        <v>0</v>
      </c>
      <c r="H12" s="17">
        <v>0</v>
      </c>
      <c r="I12" s="12">
        <f t="shared" si="8"/>
        <v>17</v>
      </c>
      <c r="J12" s="12">
        <f t="shared" si="9"/>
        <v>16</v>
      </c>
      <c r="K12" s="12">
        <f t="shared" si="10"/>
        <v>6</v>
      </c>
      <c r="L12" s="17">
        <v>6</v>
      </c>
      <c r="M12" s="17">
        <v>0</v>
      </c>
      <c r="N12" s="17">
        <v>10</v>
      </c>
      <c r="O12" s="17">
        <v>0</v>
      </c>
      <c r="P12" s="17">
        <v>0</v>
      </c>
      <c r="Q12" s="77">
        <f t="shared" si="3"/>
        <v>1</v>
      </c>
      <c r="R12" s="47"/>
      <c r="S12" s="17">
        <v>0</v>
      </c>
      <c r="T12" s="17">
        <f t="shared" si="4"/>
        <v>11</v>
      </c>
      <c r="U12" s="13">
        <f t="shared" si="2"/>
        <v>0.375</v>
      </c>
      <c r="V12" s="43">
        <f t="shared" si="5"/>
        <v>17</v>
      </c>
      <c r="W12" s="96">
        <f t="shared" si="6"/>
        <v>17</v>
      </c>
    </row>
    <row r="13" spans="1:23" s="14" customFormat="1" ht="13.5" customHeight="1">
      <c r="A13" s="15">
        <v>1.3</v>
      </c>
      <c r="B13" s="16" t="s">
        <v>49</v>
      </c>
      <c r="C13" s="49">
        <f t="shared" si="0"/>
        <v>18</v>
      </c>
      <c r="D13" s="12">
        <f t="shared" si="7"/>
        <v>18</v>
      </c>
      <c r="E13" s="77">
        <v>12</v>
      </c>
      <c r="F13" s="17">
        <v>6</v>
      </c>
      <c r="G13" s="17">
        <v>1</v>
      </c>
      <c r="H13" s="17">
        <v>0</v>
      </c>
      <c r="I13" s="12">
        <f t="shared" si="8"/>
        <v>17</v>
      </c>
      <c r="J13" s="12">
        <f t="shared" si="9"/>
        <v>12</v>
      </c>
      <c r="K13" s="12">
        <f t="shared" si="10"/>
        <v>2</v>
      </c>
      <c r="L13" s="17">
        <v>2</v>
      </c>
      <c r="M13" s="17">
        <v>0</v>
      </c>
      <c r="N13" s="17">
        <v>10</v>
      </c>
      <c r="O13" s="17">
        <v>0</v>
      </c>
      <c r="P13" s="17">
        <v>0</v>
      </c>
      <c r="Q13" s="77">
        <f t="shared" si="3"/>
        <v>4</v>
      </c>
      <c r="R13" s="47"/>
      <c r="S13" s="17">
        <v>1</v>
      </c>
      <c r="T13" s="17">
        <f t="shared" si="4"/>
        <v>15</v>
      </c>
      <c r="U13" s="13">
        <f t="shared" si="2"/>
        <v>0.16666666666666666</v>
      </c>
      <c r="V13" s="43">
        <f t="shared" si="5"/>
        <v>17</v>
      </c>
      <c r="W13" s="96">
        <f t="shared" si="6"/>
        <v>17</v>
      </c>
    </row>
    <row r="14" spans="1:23" s="14" customFormat="1" ht="13.5" customHeight="1">
      <c r="A14" s="15">
        <v>1.4</v>
      </c>
      <c r="B14" s="16" t="s">
        <v>77</v>
      </c>
      <c r="C14" s="49">
        <f t="shared" si="0"/>
        <v>16</v>
      </c>
      <c r="D14" s="12">
        <f>F14+E14</f>
        <v>16</v>
      </c>
      <c r="E14" s="77">
        <v>10</v>
      </c>
      <c r="F14" s="17">
        <v>6</v>
      </c>
      <c r="G14" s="17">
        <v>1</v>
      </c>
      <c r="H14" s="17">
        <v>0</v>
      </c>
      <c r="I14" s="12">
        <f>D14-G14-H14</f>
        <v>15</v>
      </c>
      <c r="J14" s="12">
        <f>L14+M14+N14+P14</f>
        <v>15</v>
      </c>
      <c r="K14" s="12">
        <f>M14+L14</f>
        <v>2</v>
      </c>
      <c r="L14" s="17">
        <v>2</v>
      </c>
      <c r="M14" s="17">
        <v>0</v>
      </c>
      <c r="N14" s="17">
        <v>13</v>
      </c>
      <c r="O14" s="17">
        <v>0</v>
      </c>
      <c r="P14" s="17">
        <v>0</v>
      </c>
      <c r="Q14" s="77">
        <f t="shared" si="3"/>
        <v>0</v>
      </c>
      <c r="R14" s="47"/>
      <c r="S14" s="17">
        <v>0</v>
      </c>
      <c r="T14" s="17">
        <f>N14+O14+P14+Q14+R14+S14</f>
        <v>13</v>
      </c>
      <c r="U14" s="13">
        <f>IF(J14&lt;&gt;0,K14/J14,"")</f>
        <v>0.13333333333333333</v>
      </c>
      <c r="V14" s="43">
        <f>IF(I14=C14-G14-H14,I14,"KT lai")</f>
        <v>15</v>
      </c>
      <c r="W14" s="96">
        <f>J14+Q14+S14</f>
        <v>15</v>
      </c>
    </row>
    <row r="15" spans="1:23" s="14" customFormat="1" ht="13.5" customHeight="1">
      <c r="A15" s="15">
        <v>1.5</v>
      </c>
      <c r="B15" s="16" t="s">
        <v>70</v>
      </c>
      <c r="C15" s="49">
        <f t="shared" si="0"/>
        <v>7</v>
      </c>
      <c r="D15" s="12">
        <f>F15+E15</f>
        <v>7</v>
      </c>
      <c r="E15" s="77">
        <v>2</v>
      </c>
      <c r="F15" s="17">
        <v>5</v>
      </c>
      <c r="G15" s="17">
        <v>0</v>
      </c>
      <c r="H15" s="17">
        <v>0</v>
      </c>
      <c r="I15" s="12">
        <f>D15-G15-H15</f>
        <v>7</v>
      </c>
      <c r="J15" s="12">
        <f>L15+M15+N15+P15</f>
        <v>5</v>
      </c>
      <c r="K15" s="12">
        <f>M15+L15</f>
        <v>2</v>
      </c>
      <c r="L15" s="17">
        <v>2</v>
      </c>
      <c r="M15" s="17">
        <v>0</v>
      </c>
      <c r="N15" s="17">
        <v>3</v>
      </c>
      <c r="O15" s="17">
        <v>0</v>
      </c>
      <c r="P15" s="17">
        <v>0</v>
      </c>
      <c r="Q15" s="77">
        <f t="shared" si="3"/>
        <v>2</v>
      </c>
      <c r="R15" s="47"/>
      <c r="S15" s="17">
        <v>0</v>
      </c>
      <c r="T15" s="17">
        <f>N15+O15+P15+Q15+R15+S15</f>
        <v>5</v>
      </c>
      <c r="U15" s="13">
        <f>IF(J15&lt;&gt;0,K15/J15,"")</f>
        <v>0.4</v>
      </c>
      <c r="V15" s="43">
        <f>IF(I15=C15-G15-H15,I15,"KT lai")</f>
        <v>7</v>
      </c>
      <c r="W15" s="96">
        <f>J15+Q15+S15</f>
        <v>7</v>
      </c>
    </row>
    <row r="16" spans="1:23" s="14" customFormat="1" ht="22.5" customHeight="1">
      <c r="A16" s="18" t="s">
        <v>50</v>
      </c>
      <c r="B16" s="19" t="s">
        <v>51</v>
      </c>
      <c r="C16" s="12">
        <f aca="true" t="shared" si="11" ref="C16:C48">D16</f>
        <v>1234</v>
      </c>
      <c r="D16" s="12">
        <f>D17+D22+D27+D32+D38+D43</f>
        <v>1234</v>
      </c>
      <c r="E16" s="168">
        <f>SUM(E17,E22,E27,E32,E38,E43)</f>
        <v>731</v>
      </c>
      <c r="F16" s="48">
        <f>SUM(F17,F22,F27,F32,F38,F43)</f>
        <v>503</v>
      </c>
      <c r="G16" s="48">
        <f>SUM(G17,G22,G27,G32,G38,G43)</f>
        <v>2</v>
      </c>
      <c r="H16" s="48">
        <f>SUM(H17,H22,H27,H32,H38,H43)</f>
        <v>0</v>
      </c>
      <c r="I16" s="12">
        <f t="shared" si="8"/>
        <v>1232</v>
      </c>
      <c r="J16" s="12">
        <f t="shared" si="9"/>
        <v>872</v>
      </c>
      <c r="K16" s="12">
        <f t="shared" si="10"/>
        <v>291</v>
      </c>
      <c r="L16" s="48">
        <f>SUM(L17,L22,L27,L32,L38,L43)</f>
        <v>275</v>
      </c>
      <c r="M16" s="48">
        <f>SUM(M17,M22,M27,M32,M38,M43)</f>
        <v>16</v>
      </c>
      <c r="N16" s="48">
        <f>SUM(N17,N22,N27,N32,N38,N43)</f>
        <v>577</v>
      </c>
      <c r="O16" s="48">
        <f>SUM(O17,O22,O27,O32,O38,O43)</f>
        <v>0</v>
      </c>
      <c r="P16" s="48">
        <f>SUM(P17,P22,P27,P32,P38,P43)</f>
        <v>4</v>
      </c>
      <c r="Q16" s="77">
        <f t="shared" si="3"/>
        <v>354</v>
      </c>
      <c r="R16" s="46">
        <f>R17+R22+R27+R32+R38+R43</f>
        <v>0</v>
      </c>
      <c r="S16" s="48">
        <f>SUM(S17,S22,S27,S32,S38,S43)</f>
        <v>6</v>
      </c>
      <c r="T16" s="12">
        <f>T17+T22+T27+T32+T38+T43</f>
        <v>941</v>
      </c>
      <c r="U16" s="13">
        <f t="shared" si="2"/>
        <v>0.33371559633027525</v>
      </c>
      <c r="V16" s="43">
        <f t="shared" si="5"/>
        <v>1232</v>
      </c>
      <c r="W16" s="96">
        <f t="shared" si="6"/>
        <v>1232</v>
      </c>
    </row>
    <row r="17" spans="1:23" s="62" customFormat="1" ht="27.75" customHeight="1">
      <c r="A17" s="71">
        <v>1</v>
      </c>
      <c r="B17" s="65" t="s">
        <v>52</v>
      </c>
      <c r="C17" s="66">
        <f t="shared" si="11"/>
        <v>244</v>
      </c>
      <c r="D17" s="66">
        <f t="shared" si="7"/>
        <v>244</v>
      </c>
      <c r="E17" s="68">
        <f>SUM(E18:E21)</f>
        <v>149</v>
      </c>
      <c r="F17" s="68">
        <f>SUM(F18:F21)</f>
        <v>95</v>
      </c>
      <c r="G17" s="68">
        <f>SUM(G18:G21)</f>
        <v>1</v>
      </c>
      <c r="H17" s="68">
        <f>SUM(H18:H21)</f>
        <v>0</v>
      </c>
      <c r="I17" s="66">
        <f t="shared" si="8"/>
        <v>243</v>
      </c>
      <c r="J17" s="66">
        <f t="shared" si="9"/>
        <v>159</v>
      </c>
      <c r="K17" s="66">
        <f t="shared" si="10"/>
        <v>78</v>
      </c>
      <c r="L17" s="68">
        <f>SUM(L18:L21)</f>
        <v>78</v>
      </c>
      <c r="M17" s="68">
        <f>SUM(M18:M21)</f>
        <v>0</v>
      </c>
      <c r="N17" s="68">
        <f>SUM(N18:N21)</f>
        <v>78</v>
      </c>
      <c r="O17" s="68">
        <f>SUM(O18:O21)</f>
        <v>0</v>
      </c>
      <c r="P17" s="68">
        <f>SUM(P18:P21)</f>
        <v>3</v>
      </c>
      <c r="Q17" s="69">
        <f t="shared" si="3"/>
        <v>84</v>
      </c>
      <c r="R17" s="72"/>
      <c r="S17" s="68">
        <f>SUM(S18:S21)</f>
        <v>0</v>
      </c>
      <c r="T17" s="68">
        <f t="shared" si="4"/>
        <v>165</v>
      </c>
      <c r="U17" s="70">
        <f t="shared" si="2"/>
        <v>0.49056603773584906</v>
      </c>
      <c r="V17" s="104">
        <f t="shared" si="5"/>
        <v>243</v>
      </c>
      <c r="W17" s="95">
        <f t="shared" si="6"/>
        <v>243</v>
      </c>
    </row>
    <row r="18" spans="1:23" s="14" customFormat="1" ht="17.25" customHeight="1">
      <c r="A18" s="15">
        <v>1.1</v>
      </c>
      <c r="B18" s="16" t="s">
        <v>53</v>
      </c>
      <c r="C18" s="12">
        <f t="shared" si="11"/>
        <v>58</v>
      </c>
      <c r="D18" s="12">
        <f t="shared" si="7"/>
        <v>58</v>
      </c>
      <c r="E18" s="89">
        <v>37</v>
      </c>
      <c r="F18" s="17">
        <v>21</v>
      </c>
      <c r="G18" s="17">
        <v>0</v>
      </c>
      <c r="H18" s="17">
        <v>0</v>
      </c>
      <c r="I18" s="12">
        <f t="shared" si="8"/>
        <v>58</v>
      </c>
      <c r="J18" s="12">
        <f t="shared" si="9"/>
        <v>41</v>
      </c>
      <c r="K18" s="12">
        <f t="shared" si="10"/>
        <v>14</v>
      </c>
      <c r="L18" s="17">
        <v>14</v>
      </c>
      <c r="M18" s="17">
        <v>0</v>
      </c>
      <c r="N18" s="17">
        <v>25</v>
      </c>
      <c r="O18" s="17">
        <v>0</v>
      </c>
      <c r="P18" s="17">
        <v>2</v>
      </c>
      <c r="Q18" s="88">
        <v>17</v>
      </c>
      <c r="R18" s="47"/>
      <c r="S18" s="17">
        <v>0</v>
      </c>
      <c r="T18" s="48">
        <f t="shared" si="4"/>
        <v>44</v>
      </c>
      <c r="U18" s="13">
        <f t="shared" si="2"/>
        <v>0.34146341463414637</v>
      </c>
      <c r="V18" s="43">
        <f t="shared" si="5"/>
        <v>58</v>
      </c>
      <c r="W18" s="96">
        <f t="shared" si="6"/>
        <v>58</v>
      </c>
    </row>
    <row r="19" spans="1:23" s="14" customFormat="1" ht="13.5" customHeight="1">
      <c r="A19" s="15">
        <v>1.2</v>
      </c>
      <c r="B19" s="16" t="s">
        <v>54</v>
      </c>
      <c r="C19" s="12">
        <f t="shared" si="11"/>
        <v>65</v>
      </c>
      <c r="D19" s="12">
        <f t="shared" si="7"/>
        <v>65</v>
      </c>
      <c r="E19" s="89">
        <v>52</v>
      </c>
      <c r="F19" s="17">
        <v>13</v>
      </c>
      <c r="G19" s="17">
        <v>1</v>
      </c>
      <c r="H19" s="17">
        <v>0</v>
      </c>
      <c r="I19" s="12">
        <f t="shared" si="8"/>
        <v>64</v>
      </c>
      <c r="J19" s="12">
        <f t="shared" si="9"/>
        <v>28</v>
      </c>
      <c r="K19" s="12">
        <f t="shared" si="10"/>
        <v>10</v>
      </c>
      <c r="L19" s="17">
        <v>10</v>
      </c>
      <c r="M19" s="17">
        <v>0</v>
      </c>
      <c r="N19" s="17">
        <v>18</v>
      </c>
      <c r="O19" s="17">
        <v>0</v>
      </c>
      <c r="P19" s="17">
        <v>0</v>
      </c>
      <c r="Q19" s="88">
        <v>37</v>
      </c>
      <c r="R19" s="47"/>
      <c r="S19" s="17">
        <v>0</v>
      </c>
      <c r="T19" s="17">
        <f t="shared" si="4"/>
        <v>55</v>
      </c>
      <c r="U19" s="13">
        <f t="shared" si="2"/>
        <v>0.35714285714285715</v>
      </c>
      <c r="V19" s="43">
        <f t="shared" si="5"/>
        <v>64</v>
      </c>
      <c r="W19" s="96">
        <f t="shared" si="6"/>
        <v>65</v>
      </c>
    </row>
    <row r="20" spans="1:23" s="14" customFormat="1" ht="13.5" customHeight="1">
      <c r="A20" s="15">
        <v>1.3</v>
      </c>
      <c r="B20" s="16" t="s">
        <v>55</v>
      </c>
      <c r="C20" s="12">
        <f t="shared" si="11"/>
        <v>82</v>
      </c>
      <c r="D20" s="12">
        <f t="shared" si="7"/>
        <v>82</v>
      </c>
      <c r="E20" s="89">
        <v>44</v>
      </c>
      <c r="F20" s="17">
        <v>38</v>
      </c>
      <c r="G20" s="17">
        <v>0</v>
      </c>
      <c r="H20" s="17">
        <v>0</v>
      </c>
      <c r="I20" s="12">
        <f t="shared" si="8"/>
        <v>82</v>
      </c>
      <c r="J20" s="12">
        <f t="shared" si="9"/>
        <v>61</v>
      </c>
      <c r="K20" s="12">
        <f t="shared" si="10"/>
        <v>32</v>
      </c>
      <c r="L20" s="17">
        <v>32</v>
      </c>
      <c r="M20" s="17">
        <v>0</v>
      </c>
      <c r="N20" s="17">
        <v>28</v>
      </c>
      <c r="O20" s="17">
        <v>0</v>
      </c>
      <c r="P20" s="17">
        <v>1</v>
      </c>
      <c r="Q20" s="88">
        <v>21</v>
      </c>
      <c r="R20" s="47"/>
      <c r="S20" s="17">
        <v>0</v>
      </c>
      <c r="T20" s="17">
        <f t="shared" si="4"/>
        <v>50</v>
      </c>
      <c r="U20" s="13">
        <f t="shared" si="2"/>
        <v>0.5245901639344263</v>
      </c>
      <c r="V20" s="43">
        <f t="shared" si="5"/>
        <v>82</v>
      </c>
      <c r="W20" s="96">
        <f t="shared" si="6"/>
        <v>82</v>
      </c>
    </row>
    <row r="21" spans="1:23" s="14" customFormat="1" ht="13.5" customHeight="1">
      <c r="A21" s="15">
        <v>1.4</v>
      </c>
      <c r="B21" s="16" t="s">
        <v>56</v>
      </c>
      <c r="C21" s="12">
        <f t="shared" si="11"/>
        <v>39</v>
      </c>
      <c r="D21" s="12">
        <f t="shared" si="7"/>
        <v>39</v>
      </c>
      <c r="E21" s="89">
        <v>16</v>
      </c>
      <c r="F21" s="17">
        <v>23</v>
      </c>
      <c r="G21" s="17">
        <v>0</v>
      </c>
      <c r="H21" s="17">
        <v>0</v>
      </c>
      <c r="I21" s="12">
        <f t="shared" si="8"/>
        <v>39</v>
      </c>
      <c r="J21" s="12">
        <f t="shared" si="9"/>
        <v>29</v>
      </c>
      <c r="K21" s="12">
        <f t="shared" si="10"/>
        <v>22</v>
      </c>
      <c r="L21" s="17">
        <v>22</v>
      </c>
      <c r="M21" s="17">
        <v>0</v>
      </c>
      <c r="N21" s="17">
        <v>7</v>
      </c>
      <c r="O21" s="17">
        <v>0</v>
      </c>
      <c r="P21" s="17">
        <v>0</v>
      </c>
      <c r="Q21" s="88">
        <v>9</v>
      </c>
      <c r="R21" s="47"/>
      <c r="S21" s="17">
        <v>0</v>
      </c>
      <c r="T21" s="17">
        <f t="shared" si="4"/>
        <v>16</v>
      </c>
      <c r="U21" s="13">
        <f t="shared" si="2"/>
        <v>0.7586206896551724</v>
      </c>
      <c r="V21" s="43">
        <f t="shared" si="5"/>
        <v>39</v>
      </c>
      <c r="W21" s="96">
        <f t="shared" si="6"/>
        <v>38</v>
      </c>
    </row>
    <row r="22" spans="1:23" s="62" customFormat="1" ht="28.5" customHeight="1">
      <c r="A22" s="71">
        <v>2</v>
      </c>
      <c r="B22" s="65" t="s">
        <v>57</v>
      </c>
      <c r="C22" s="66">
        <f t="shared" si="11"/>
        <v>125</v>
      </c>
      <c r="D22" s="66">
        <f t="shared" si="7"/>
        <v>125</v>
      </c>
      <c r="E22" s="68">
        <f>SUM(E23:E26)</f>
        <v>65</v>
      </c>
      <c r="F22" s="68">
        <f>SUM(F23:F26)</f>
        <v>60</v>
      </c>
      <c r="G22" s="68">
        <f>SUM(G23:G26)</f>
        <v>0</v>
      </c>
      <c r="H22" s="68">
        <f>SUM(H23:H26)</f>
        <v>0</v>
      </c>
      <c r="I22" s="66">
        <f t="shared" si="8"/>
        <v>125</v>
      </c>
      <c r="J22" s="66">
        <f t="shared" si="9"/>
        <v>105</v>
      </c>
      <c r="K22" s="66">
        <f t="shared" si="10"/>
        <v>38</v>
      </c>
      <c r="L22" s="68">
        <f>SUM(L23:L26)</f>
        <v>38</v>
      </c>
      <c r="M22" s="68">
        <f>SUM(M23:M26)</f>
        <v>0</v>
      </c>
      <c r="N22" s="68">
        <f>SUM(N23:N26)</f>
        <v>67</v>
      </c>
      <c r="O22" s="68">
        <f>SUM(O23:O26)</f>
        <v>0</v>
      </c>
      <c r="P22" s="68">
        <f>SUM(P23:P26)</f>
        <v>0</v>
      </c>
      <c r="Q22" s="69">
        <f>I22-J22-R22-S22</f>
        <v>20</v>
      </c>
      <c r="R22" s="72"/>
      <c r="S22" s="68">
        <f>SUM(S23:S26)</f>
        <v>0</v>
      </c>
      <c r="T22" s="69">
        <f t="shared" si="4"/>
        <v>87</v>
      </c>
      <c r="U22" s="70">
        <f t="shared" si="2"/>
        <v>0.3619047619047619</v>
      </c>
      <c r="V22" s="104">
        <f t="shared" si="5"/>
        <v>125</v>
      </c>
      <c r="W22" s="95">
        <f t="shared" si="6"/>
        <v>125</v>
      </c>
    </row>
    <row r="23" spans="1:23" s="14" customFormat="1" ht="18" customHeight="1">
      <c r="A23" s="15">
        <v>2.1</v>
      </c>
      <c r="B23" s="16" t="s">
        <v>59</v>
      </c>
      <c r="C23" s="12">
        <f t="shared" si="11"/>
        <v>52</v>
      </c>
      <c r="D23" s="12">
        <f t="shared" si="7"/>
        <v>52</v>
      </c>
      <c r="E23" s="83">
        <v>23</v>
      </c>
      <c r="F23" s="17">
        <v>29</v>
      </c>
      <c r="G23" s="17">
        <v>0</v>
      </c>
      <c r="H23" s="17">
        <v>0</v>
      </c>
      <c r="I23" s="12">
        <f t="shared" si="8"/>
        <v>52</v>
      </c>
      <c r="J23" s="12">
        <f t="shared" si="9"/>
        <v>49</v>
      </c>
      <c r="K23" s="12">
        <f t="shared" si="10"/>
        <v>22</v>
      </c>
      <c r="L23" s="17">
        <v>22</v>
      </c>
      <c r="M23" s="17">
        <v>0</v>
      </c>
      <c r="N23" s="17">
        <v>27</v>
      </c>
      <c r="O23" s="17">
        <v>0</v>
      </c>
      <c r="P23" s="17">
        <v>0</v>
      </c>
      <c r="Q23" s="86">
        <v>3</v>
      </c>
      <c r="R23" s="47"/>
      <c r="S23" s="17">
        <v>0</v>
      </c>
      <c r="T23" s="48">
        <f t="shared" si="4"/>
        <v>30</v>
      </c>
      <c r="U23" s="13">
        <f t="shared" si="2"/>
        <v>0.4489795918367347</v>
      </c>
      <c r="V23" s="43">
        <f t="shared" si="5"/>
        <v>52</v>
      </c>
      <c r="W23" s="96">
        <f t="shared" si="6"/>
        <v>52</v>
      </c>
    </row>
    <row r="24" spans="1:23" s="14" customFormat="1" ht="13.5" customHeight="1">
      <c r="A24" s="15">
        <v>2.2</v>
      </c>
      <c r="B24" s="16" t="s">
        <v>60</v>
      </c>
      <c r="C24" s="12">
        <f t="shared" si="11"/>
        <v>37</v>
      </c>
      <c r="D24" s="12">
        <f t="shared" si="7"/>
        <v>37</v>
      </c>
      <c r="E24" s="83">
        <v>19</v>
      </c>
      <c r="F24" s="17">
        <v>18</v>
      </c>
      <c r="G24" s="17">
        <v>0</v>
      </c>
      <c r="H24" s="17">
        <v>0</v>
      </c>
      <c r="I24" s="12">
        <f t="shared" si="8"/>
        <v>37</v>
      </c>
      <c r="J24" s="12">
        <f t="shared" si="9"/>
        <v>32</v>
      </c>
      <c r="K24" s="12">
        <f t="shared" si="10"/>
        <v>10</v>
      </c>
      <c r="L24" s="17">
        <v>10</v>
      </c>
      <c r="M24" s="17">
        <v>0</v>
      </c>
      <c r="N24" s="17">
        <v>22</v>
      </c>
      <c r="O24" s="17">
        <v>0</v>
      </c>
      <c r="P24" s="17">
        <v>0</v>
      </c>
      <c r="Q24" s="86">
        <v>5</v>
      </c>
      <c r="R24" s="47"/>
      <c r="S24" s="17">
        <v>0</v>
      </c>
      <c r="T24" s="17">
        <f t="shared" si="4"/>
        <v>27</v>
      </c>
      <c r="U24" s="13">
        <f t="shared" si="2"/>
        <v>0.3125</v>
      </c>
      <c r="V24" s="43">
        <f t="shared" si="5"/>
        <v>37</v>
      </c>
      <c r="W24" s="96">
        <f t="shared" si="6"/>
        <v>37</v>
      </c>
    </row>
    <row r="25" spans="1:23" s="14" customFormat="1" ht="13.5" customHeight="1">
      <c r="A25" s="15">
        <v>2.3</v>
      </c>
      <c r="B25" s="16" t="s">
        <v>61</v>
      </c>
      <c r="C25" s="12">
        <f t="shared" si="11"/>
        <v>32</v>
      </c>
      <c r="D25" s="12">
        <f t="shared" si="7"/>
        <v>32</v>
      </c>
      <c r="E25" s="83">
        <v>23</v>
      </c>
      <c r="F25" s="17">
        <v>9</v>
      </c>
      <c r="G25" s="17">
        <v>0</v>
      </c>
      <c r="H25" s="17">
        <v>0</v>
      </c>
      <c r="I25" s="12">
        <f t="shared" si="8"/>
        <v>32</v>
      </c>
      <c r="J25" s="12">
        <f t="shared" si="9"/>
        <v>20</v>
      </c>
      <c r="K25" s="12">
        <f t="shared" si="10"/>
        <v>2</v>
      </c>
      <c r="L25" s="17">
        <v>2</v>
      </c>
      <c r="M25" s="17">
        <v>0</v>
      </c>
      <c r="N25" s="17">
        <v>18</v>
      </c>
      <c r="O25" s="17">
        <v>0</v>
      </c>
      <c r="P25" s="17">
        <v>0</v>
      </c>
      <c r="Q25" s="86">
        <v>12</v>
      </c>
      <c r="R25" s="47"/>
      <c r="S25" s="17">
        <v>0</v>
      </c>
      <c r="T25" s="17">
        <f t="shared" si="4"/>
        <v>30</v>
      </c>
      <c r="U25" s="13">
        <f t="shared" si="2"/>
        <v>0.1</v>
      </c>
      <c r="V25" s="43">
        <f t="shared" si="5"/>
        <v>32</v>
      </c>
      <c r="W25" s="96">
        <f t="shared" si="6"/>
        <v>32</v>
      </c>
    </row>
    <row r="26" spans="1:23" s="14" customFormat="1" ht="13.5" customHeight="1">
      <c r="A26" s="15">
        <v>2.4</v>
      </c>
      <c r="B26" s="16" t="s">
        <v>81</v>
      </c>
      <c r="C26" s="12">
        <f t="shared" si="11"/>
        <v>4</v>
      </c>
      <c r="D26" s="12">
        <f t="shared" si="7"/>
        <v>4</v>
      </c>
      <c r="E26" s="83">
        <v>0</v>
      </c>
      <c r="F26" s="17">
        <v>4</v>
      </c>
      <c r="G26" s="17">
        <v>0</v>
      </c>
      <c r="H26" s="17">
        <v>0</v>
      </c>
      <c r="I26" s="12">
        <f t="shared" si="8"/>
        <v>4</v>
      </c>
      <c r="J26" s="12">
        <f t="shared" si="9"/>
        <v>4</v>
      </c>
      <c r="K26" s="12">
        <f t="shared" si="10"/>
        <v>4</v>
      </c>
      <c r="L26" s="17">
        <v>4</v>
      </c>
      <c r="M26" s="17">
        <v>0</v>
      </c>
      <c r="N26" s="17">
        <v>0</v>
      </c>
      <c r="O26" s="17">
        <v>0</v>
      </c>
      <c r="P26" s="17">
        <v>0</v>
      </c>
      <c r="Q26" s="86"/>
      <c r="R26" s="47"/>
      <c r="S26" s="17">
        <v>0</v>
      </c>
      <c r="T26" s="17">
        <f t="shared" si="4"/>
        <v>0</v>
      </c>
      <c r="U26" s="13">
        <f t="shared" si="2"/>
        <v>1</v>
      </c>
      <c r="V26" s="43">
        <f t="shared" si="5"/>
        <v>4</v>
      </c>
      <c r="W26" s="96">
        <f t="shared" si="6"/>
        <v>4</v>
      </c>
    </row>
    <row r="27" spans="1:23" s="62" customFormat="1" ht="24.75" customHeight="1">
      <c r="A27" s="71">
        <v>3</v>
      </c>
      <c r="B27" s="65" t="s">
        <v>62</v>
      </c>
      <c r="C27" s="66">
        <f t="shared" si="11"/>
        <v>143</v>
      </c>
      <c r="D27" s="66">
        <f t="shared" si="7"/>
        <v>143</v>
      </c>
      <c r="E27" s="68">
        <f>SUM(E28:E31)</f>
        <v>74</v>
      </c>
      <c r="F27" s="68">
        <f>SUM(F28:F31)</f>
        <v>69</v>
      </c>
      <c r="G27" s="68">
        <f>SUM(G28:G31)</f>
        <v>1</v>
      </c>
      <c r="H27" s="68">
        <f>SUM(H28:H31)</f>
        <v>0</v>
      </c>
      <c r="I27" s="66">
        <f t="shared" si="8"/>
        <v>142</v>
      </c>
      <c r="J27" s="66">
        <f t="shared" si="9"/>
        <v>115</v>
      </c>
      <c r="K27" s="66">
        <f t="shared" si="10"/>
        <v>19</v>
      </c>
      <c r="L27" s="68">
        <f>SUM(L28:L31)</f>
        <v>19</v>
      </c>
      <c r="M27" s="68">
        <f>SUM(M28:M31)</f>
        <v>0</v>
      </c>
      <c r="N27" s="68">
        <f>SUM(N28:N31)</f>
        <v>96</v>
      </c>
      <c r="O27" s="68">
        <f>SUM(O28:O31)</f>
        <v>0</v>
      </c>
      <c r="P27" s="68">
        <f>SUM(P28:P31)</f>
        <v>0</v>
      </c>
      <c r="Q27" s="69">
        <f>I27-J27-R27-S27</f>
        <v>25</v>
      </c>
      <c r="R27" s="72"/>
      <c r="S27" s="68">
        <f>SUM(S28:S31)</f>
        <v>2</v>
      </c>
      <c r="T27" s="69">
        <f t="shared" si="4"/>
        <v>123</v>
      </c>
      <c r="U27" s="70">
        <f t="shared" si="2"/>
        <v>0.16521739130434782</v>
      </c>
      <c r="V27" s="104">
        <f t="shared" si="5"/>
        <v>142</v>
      </c>
      <c r="W27" s="95">
        <f t="shared" si="6"/>
        <v>142</v>
      </c>
    </row>
    <row r="28" spans="1:23" s="14" customFormat="1" ht="21.75" customHeight="1">
      <c r="A28" s="15">
        <v>3.1</v>
      </c>
      <c r="B28" s="16" t="s">
        <v>63</v>
      </c>
      <c r="C28" s="12">
        <f t="shared" si="11"/>
        <v>17</v>
      </c>
      <c r="D28" s="12">
        <f t="shared" si="7"/>
        <v>17</v>
      </c>
      <c r="E28" s="88">
        <v>13</v>
      </c>
      <c r="F28" s="17">
        <v>4</v>
      </c>
      <c r="G28" s="17">
        <v>0</v>
      </c>
      <c r="H28" s="17">
        <v>0</v>
      </c>
      <c r="I28" s="12">
        <f t="shared" si="8"/>
        <v>17</v>
      </c>
      <c r="J28" s="12">
        <f t="shared" si="9"/>
        <v>11</v>
      </c>
      <c r="K28" s="12">
        <f t="shared" si="10"/>
        <v>1</v>
      </c>
      <c r="L28" s="17">
        <v>1</v>
      </c>
      <c r="M28" s="17">
        <v>0</v>
      </c>
      <c r="N28" s="17">
        <v>10</v>
      </c>
      <c r="O28" s="17">
        <v>0</v>
      </c>
      <c r="P28" s="17">
        <v>0</v>
      </c>
      <c r="Q28" s="166">
        <v>6</v>
      </c>
      <c r="R28" s="47"/>
      <c r="S28" s="17">
        <v>0</v>
      </c>
      <c r="T28" s="48">
        <f t="shared" si="4"/>
        <v>16</v>
      </c>
      <c r="U28" s="13">
        <f t="shared" si="2"/>
        <v>0.09090909090909091</v>
      </c>
      <c r="V28" s="43">
        <f t="shared" si="5"/>
        <v>17</v>
      </c>
      <c r="W28" s="96">
        <f t="shared" si="6"/>
        <v>17</v>
      </c>
    </row>
    <row r="29" spans="1:23" s="14" customFormat="1" ht="13.5" customHeight="1">
      <c r="A29" s="15">
        <v>3.2</v>
      </c>
      <c r="B29" s="16" t="s">
        <v>64</v>
      </c>
      <c r="C29" s="12">
        <f t="shared" si="11"/>
        <v>59</v>
      </c>
      <c r="D29" s="12">
        <f t="shared" si="7"/>
        <v>59</v>
      </c>
      <c r="E29" s="88">
        <v>31</v>
      </c>
      <c r="F29" s="17">
        <v>28</v>
      </c>
      <c r="G29" s="17">
        <v>0</v>
      </c>
      <c r="H29" s="17">
        <v>0</v>
      </c>
      <c r="I29" s="12">
        <f t="shared" si="8"/>
        <v>59</v>
      </c>
      <c r="J29" s="12">
        <f t="shared" si="9"/>
        <v>43</v>
      </c>
      <c r="K29" s="12">
        <f t="shared" si="10"/>
        <v>5</v>
      </c>
      <c r="L29" s="17">
        <v>5</v>
      </c>
      <c r="M29" s="17">
        <v>0</v>
      </c>
      <c r="N29" s="17">
        <v>38</v>
      </c>
      <c r="O29" s="17">
        <v>0</v>
      </c>
      <c r="P29" s="17">
        <v>0</v>
      </c>
      <c r="Q29" s="166">
        <v>14</v>
      </c>
      <c r="R29" s="47"/>
      <c r="S29" s="17">
        <v>2</v>
      </c>
      <c r="T29" s="17">
        <f t="shared" si="4"/>
        <v>54</v>
      </c>
      <c r="U29" s="13">
        <f t="shared" si="2"/>
        <v>0.11627906976744186</v>
      </c>
      <c r="V29" s="43">
        <f t="shared" si="5"/>
        <v>59</v>
      </c>
      <c r="W29" s="96">
        <f t="shared" si="6"/>
        <v>59</v>
      </c>
    </row>
    <row r="30" spans="1:23" s="14" customFormat="1" ht="13.5" customHeight="1">
      <c r="A30" s="15">
        <v>3.3</v>
      </c>
      <c r="B30" s="16" t="s">
        <v>65</v>
      </c>
      <c r="C30" s="12">
        <f t="shared" si="11"/>
        <v>46</v>
      </c>
      <c r="D30" s="12">
        <f t="shared" si="7"/>
        <v>46</v>
      </c>
      <c r="E30" s="88">
        <v>22</v>
      </c>
      <c r="F30" s="17">
        <v>24</v>
      </c>
      <c r="G30" s="17">
        <v>1</v>
      </c>
      <c r="H30" s="17">
        <v>0</v>
      </c>
      <c r="I30" s="12">
        <f t="shared" si="8"/>
        <v>45</v>
      </c>
      <c r="J30" s="12">
        <f t="shared" si="9"/>
        <v>40</v>
      </c>
      <c r="K30" s="12">
        <f t="shared" si="10"/>
        <v>9</v>
      </c>
      <c r="L30" s="17">
        <v>9</v>
      </c>
      <c r="M30" s="17">
        <v>0</v>
      </c>
      <c r="N30" s="17">
        <v>31</v>
      </c>
      <c r="O30" s="17">
        <v>0</v>
      </c>
      <c r="P30" s="17">
        <v>0</v>
      </c>
      <c r="Q30" s="166">
        <v>5</v>
      </c>
      <c r="R30" s="47"/>
      <c r="S30" s="17">
        <v>0</v>
      </c>
      <c r="T30" s="17">
        <f t="shared" si="4"/>
        <v>36</v>
      </c>
      <c r="U30" s="13">
        <f t="shared" si="2"/>
        <v>0.225</v>
      </c>
      <c r="V30" s="43">
        <f t="shared" si="5"/>
        <v>45</v>
      </c>
      <c r="W30" s="96">
        <f t="shared" si="6"/>
        <v>45</v>
      </c>
    </row>
    <row r="31" spans="1:23" s="14" customFormat="1" ht="13.5" customHeight="1">
      <c r="A31" s="15">
        <v>3.4</v>
      </c>
      <c r="B31" s="16" t="s">
        <v>66</v>
      </c>
      <c r="C31" s="12">
        <f t="shared" si="11"/>
        <v>21</v>
      </c>
      <c r="D31" s="12">
        <f t="shared" si="7"/>
        <v>21</v>
      </c>
      <c r="E31" s="88">
        <v>8</v>
      </c>
      <c r="F31" s="17">
        <v>13</v>
      </c>
      <c r="G31" s="17">
        <v>0</v>
      </c>
      <c r="H31" s="17">
        <v>0</v>
      </c>
      <c r="I31" s="12">
        <f t="shared" si="8"/>
        <v>21</v>
      </c>
      <c r="J31" s="12">
        <f t="shared" si="9"/>
        <v>21</v>
      </c>
      <c r="K31" s="12">
        <f t="shared" si="10"/>
        <v>4</v>
      </c>
      <c r="L31" s="17">
        <v>4</v>
      </c>
      <c r="M31" s="17">
        <v>0</v>
      </c>
      <c r="N31" s="17">
        <v>17</v>
      </c>
      <c r="O31" s="17">
        <v>0</v>
      </c>
      <c r="P31" s="17">
        <v>0</v>
      </c>
      <c r="Q31" s="166"/>
      <c r="R31" s="47"/>
      <c r="S31" s="17">
        <v>0</v>
      </c>
      <c r="T31" s="17">
        <f t="shared" si="4"/>
        <v>17</v>
      </c>
      <c r="U31" s="13">
        <f t="shared" si="2"/>
        <v>0.19047619047619047</v>
      </c>
      <c r="V31" s="43">
        <f t="shared" si="5"/>
        <v>21</v>
      </c>
      <c r="W31" s="96">
        <f t="shared" si="6"/>
        <v>21</v>
      </c>
    </row>
    <row r="32" spans="1:23" s="62" customFormat="1" ht="22.5" customHeight="1">
      <c r="A32" s="71">
        <v>4</v>
      </c>
      <c r="B32" s="65" t="s">
        <v>67</v>
      </c>
      <c r="C32" s="66">
        <f t="shared" si="11"/>
        <v>107</v>
      </c>
      <c r="D32" s="66">
        <f t="shared" si="7"/>
        <v>107</v>
      </c>
      <c r="E32" s="68">
        <f>SUM(E33:E37)</f>
        <v>51</v>
      </c>
      <c r="F32" s="68">
        <f>SUM(F33:F37)</f>
        <v>56</v>
      </c>
      <c r="G32" s="68">
        <f>SUM(G33:G37)</f>
        <v>0</v>
      </c>
      <c r="H32" s="68">
        <f>SUM(H33:H37)</f>
        <v>0</v>
      </c>
      <c r="I32" s="66">
        <f t="shared" si="8"/>
        <v>107</v>
      </c>
      <c r="J32" s="66">
        <f t="shared" si="9"/>
        <v>83</v>
      </c>
      <c r="K32" s="66">
        <f t="shared" si="10"/>
        <v>38</v>
      </c>
      <c r="L32" s="68">
        <f>SUM(L33:L37)</f>
        <v>38</v>
      </c>
      <c r="M32" s="68">
        <f>SUM(M33:M37)</f>
        <v>0</v>
      </c>
      <c r="N32" s="68">
        <f>SUM(N33:N37)</f>
        <v>44</v>
      </c>
      <c r="O32" s="68">
        <f>SUM(O33:O37)</f>
        <v>0</v>
      </c>
      <c r="P32" s="68">
        <f>SUM(P33:P37)</f>
        <v>1</v>
      </c>
      <c r="Q32" s="69">
        <f>I32-J32-R32-S32</f>
        <v>20</v>
      </c>
      <c r="R32" s="72"/>
      <c r="S32" s="68">
        <f>SUM(S33:S37)</f>
        <v>4</v>
      </c>
      <c r="T32" s="69">
        <f t="shared" si="4"/>
        <v>69</v>
      </c>
      <c r="U32" s="70">
        <f t="shared" si="2"/>
        <v>0.4578313253012048</v>
      </c>
      <c r="V32" s="104">
        <f t="shared" si="5"/>
        <v>107</v>
      </c>
      <c r="W32" s="95">
        <f t="shared" si="6"/>
        <v>107</v>
      </c>
    </row>
    <row r="33" spans="1:23" s="14" customFormat="1" ht="13.5" customHeight="1">
      <c r="A33" s="15">
        <v>4.1</v>
      </c>
      <c r="B33" s="16" t="s">
        <v>69</v>
      </c>
      <c r="C33" s="12">
        <f t="shared" si="11"/>
        <v>27</v>
      </c>
      <c r="D33" s="12">
        <f t="shared" si="7"/>
        <v>27</v>
      </c>
      <c r="E33" s="110">
        <v>15</v>
      </c>
      <c r="F33" s="17">
        <v>12</v>
      </c>
      <c r="G33" s="17">
        <v>0</v>
      </c>
      <c r="H33" s="17">
        <v>0</v>
      </c>
      <c r="I33" s="12">
        <f t="shared" si="8"/>
        <v>27</v>
      </c>
      <c r="J33" s="12">
        <f t="shared" si="9"/>
        <v>27</v>
      </c>
      <c r="K33" s="12">
        <f t="shared" si="10"/>
        <v>9</v>
      </c>
      <c r="L33" s="17">
        <v>9</v>
      </c>
      <c r="M33" s="17">
        <v>0</v>
      </c>
      <c r="N33" s="17">
        <v>17</v>
      </c>
      <c r="O33" s="17">
        <v>0</v>
      </c>
      <c r="P33" s="17">
        <v>1</v>
      </c>
      <c r="Q33" s="111">
        <v>0</v>
      </c>
      <c r="R33" s="47"/>
      <c r="S33" s="17">
        <v>0</v>
      </c>
      <c r="T33" s="17">
        <f t="shared" si="4"/>
        <v>18</v>
      </c>
      <c r="U33" s="13">
        <f t="shared" si="2"/>
        <v>0.3333333333333333</v>
      </c>
      <c r="V33" s="43">
        <f t="shared" si="5"/>
        <v>27</v>
      </c>
      <c r="W33" s="96">
        <f t="shared" si="6"/>
        <v>27</v>
      </c>
    </row>
    <row r="34" spans="1:23" s="14" customFormat="1" ht="13.5" customHeight="1">
      <c r="A34" s="15">
        <v>4.2</v>
      </c>
      <c r="B34" s="16" t="s">
        <v>71</v>
      </c>
      <c r="C34" s="12">
        <f t="shared" si="11"/>
        <v>25</v>
      </c>
      <c r="D34" s="12">
        <f t="shared" si="7"/>
        <v>25</v>
      </c>
      <c r="E34" s="110">
        <v>14</v>
      </c>
      <c r="F34" s="17">
        <v>11</v>
      </c>
      <c r="G34" s="17">
        <v>0</v>
      </c>
      <c r="H34" s="17">
        <v>0</v>
      </c>
      <c r="I34" s="12">
        <f t="shared" si="8"/>
        <v>25</v>
      </c>
      <c r="J34" s="12">
        <f t="shared" si="9"/>
        <v>15</v>
      </c>
      <c r="K34" s="12">
        <f t="shared" si="10"/>
        <v>8</v>
      </c>
      <c r="L34" s="17">
        <v>8</v>
      </c>
      <c r="M34" s="17">
        <v>0</v>
      </c>
      <c r="N34" s="17">
        <v>7</v>
      </c>
      <c r="O34" s="17">
        <v>0</v>
      </c>
      <c r="P34" s="17">
        <v>0</v>
      </c>
      <c r="Q34" s="111">
        <v>9</v>
      </c>
      <c r="R34" s="47"/>
      <c r="S34" s="17">
        <v>0</v>
      </c>
      <c r="T34" s="17">
        <f t="shared" si="4"/>
        <v>16</v>
      </c>
      <c r="U34" s="13">
        <f t="shared" si="2"/>
        <v>0.5333333333333333</v>
      </c>
      <c r="V34" s="43">
        <f t="shared" si="5"/>
        <v>25</v>
      </c>
      <c r="W34" s="96">
        <f t="shared" si="6"/>
        <v>24</v>
      </c>
    </row>
    <row r="35" spans="1:23" s="14" customFormat="1" ht="13.5" customHeight="1">
      <c r="A35" s="15">
        <v>4.3</v>
      </c>
      <c r="B35" s="16" t="s">
        <v>72</v>
      </c>
      <c r="C35" s="12">
        <f t="shared" si="11"/>
        <v>19</v>
      </c>
      <c r="D35" s="12">
        <f t="shared" si="7"/>
        <v>19</v>
      </c>
      <c r="E35" s="110">
        <v>11</v>
      </c>
      <c r="F35" s="17">
        <v>8</v>
      </c>
      <c r="G35" s="17">
        <v>0</v>
      </c>
      <c r="H35" s="17">
        <v>0</v>
      </c>
      <c r="I35" s="12">
        <f t="shared" si="8"/>
        <v>19</v>
      </c>
      <c r="J35" s="12">
        <f t="shared" si="9"/>
        <v>12</v>
      </c>
      <c r="K35" s="12">
        <f t="shared" si="10"/>
        <v>5</v>
      </c>
      <c r="L35" s="17">
        <v>5</v>
      </c>
      <c r="M35" s="17">
        <v>0</v>
      </c>
      <c r="N35" s="17">
        <v>7</v>
      </c>
      <c r="O35" s="17">
        <v>0</v>
      </c>
      <c r="P35" s="17">
        <v>0</v>
      </c>
      <c r="Q35" s="111">
        <v>7</v>
      </c>
      <c r="R35" s="47"/>
      <c r="S35" s="17">
        <v>0</v>
      </c>
      <c r="T35" s="17">
        <f t="shared" si="4"/>
        <v>14</v>
      </c>
      <c r="U35" s="13">
        <f t="shared" si="2"/>
        <v>0.4166666666666667</v>
      </c>
      <c r="V35" s="43">
        <f t="shared" si="5"/>
        <v>19</v>
      </c>
      <c r="W35" s="96">
        <f t="shared" si="6"/>
        <v>19</v>
      </c>
    </row>
    <row r="36" spans="1:23" s="14" customFormat="1" ht="13.5" customHeight="1">
      <c r="A36" s="15">
        <v>4.4</v>
      </c>
      <c r="B36" s="16" t="s">
        <v>91</v>
      </c>
      <c r="C36" s="12">
        <f t="shared" si="11"/>
        <v>26</v>
      </c>
      <c r="D36" s="12">
        <f t="shared" si="7"/>
        <v>26</v>
      </c>
      <c r="E36" s="110">
        <v>11</v>
      </c>
      <c r="F36" s="17">
        <v>15</v>
      </c>
      <c r="G36" s="17">
        <v>0</v>
      </c>
      <c r="H36" s="17">
        <v>0</v>
      </c>
      <c r="I36" s="12">
        <f t="shared" si="8"/>
        <v>26</v>
      </c>
      <c r="J36" s="12">
        <f t="shared" si="9"/>
        <v>19</v>
      </c>
      <c r="K36" s="12">
        <f t="shared" si="10"/>
        <v>8</v>
      </c>
      <c r="L36" s="17">
        <v>8</v>
      </c>
      <c r="M36" s="17">
        <v>0</v>
      </c>
      <c r="N36" s="17">
        <v>11</v>
      </c>
      <c r="O36" s="17">
        <v>0</v>
      </c>
      <c r="P36" s="17">
        <v>0</v>
      </c>
      <c r="Q36" s="110">
        <v>4</v>
      </c>
      <c r="R36" s="47"/>
      <c r="S36" s="17">
        <v>4</v>
      </c>
      <c r="T36" s="17">
        <f t="shared" si="4"/>
        <v>19</v>
      </c>
      <c r="U36" s="13">
        <f t="shared" si="2"/>
        <v>0.42105263157894735</v>
      </c>
      <c r="V36" s="43">
        <f t="shared" si="5"/>
        <v>26</v>
      </c>
      <c r="W36" s="96">
        <f t="shared" si="6"/>
        <v>27</v>
      </c>
    </row>
    <row r="37" spans="1:23" s="14" customFormat="1" ht="13.5" customHeight="1">
      <c r="A37" s="15">
        <v>4.5</v>
      </c>
      <c r="B37" s="16" t="s">
        <v>68</v>
      </c>
      <c r="C37" s="12">
        <f t="shared" si="11"/>
        <v>10</v>
      </c>
      <c r="D37" s="12">
        <f t="shared" si="7"/>
        <v>10</v>
      </c>
      <c r="E37" s="110">
        <v>0</v>
      </c>
      <c r="F37" s="17">
        <v>10</v>
      </c>
      <c r="G37" s="17">
        <v>0</v>
      </c>
      <c r="H37" s="17">
        <v>0</v>
      </c>
      <c r="I37" s="12">
        <f t="shared" si="8"/>
        <v>10</v>
      </c>
      <c r="J37" s="12">
        <f t="shared" si="9"/>
        <v>10</v>
      </c>
      <c r="K37" s="12">
        <f t="shared" si="10"/>
        <v>8</v>
      </c>
      <c r="L37" s="17">
        <v>8</v>
      </c>
      <c r="M37" s="17">
        <v>0</v>
      </c>
      <c r="N37" s="17">
        <v>2</v>
      </c>
      <c r="O37" s="17">
        <v>0</v>
      </c>
      <c r="P37" s="17">
        <v>0</v>
      </c>
      <c r="Q37" s="111">
        <v>0</v>
      </c>
      <c r="R37" s="47"/>
      <c r="S37" s="17">
        <v>0</v>
      </c>
      <c r="T37" s="17">
        <f t="shared" si="4"/>
        <v>2</v>
      </c>
      <c r="U37" s="13">
        <f t="shared" si="2"/>
        <v>0.8</v>
      </c>
      <c r="V37" s="43">
        <f t="shared" si="5"/>
        <v>10</v>
      </c>
      <c r="W37" s="96">
        <f t="shared" si="6"/>
        <v>10</v>
      </c>
    </row>
    <row r="38" spans="1:23" s="62" customFormat="1" ht="21" customHeight="1">
      <c r="A38" s="71">
        <v>5</v>
      </c>
      <c r="B38" s="65" t="s">
        <v>73</v>
      </c>
      <c r="C38" s="66">
        <f t="shared" si="11"/>
        <v>255</v>
      </c>
      <c r="D38" s="66">
        <f t="shared" si="7"/>
        <v>255</v>
      </c>
      <c r="E38" s="68">
        <f>SUM(E39:E42)</f>
        <v>176</v>
      </c>
      <c r="F38" s="68">
        <f>SUM(F39:F42)</f>
        <v>79</v>
      </c>
      <c r="G38" s="68">
        <f>SUM(G39:G42)</f>
        <v>0</v>
      </c>
      <c r="H38" s="68">
        <f>SUM(H39:H42)</f>
        <v>0</v>
      </c>
      <c r="I38" s="66">
        <f t="shared" si="8"/>
        <v>255</v>
      </c>
      <c r="J38" s="66">
        <f t="shared" si="9"/>
        <v>146</v>
      </c>
      <c r="K38" s="66">
        <f t="shared" si="10"/>
        <v>35</v>
      </c>
      <c r="L38" s="68">
        <f>SUM(L39:L42)</f>
        <v>29</v>
      </c>
      <c r="M38" s="68">
        <f>SUM(M39:M42)</f>
        <v>6</v>
      </c>
      <c r="N38" s="68">
        <f>SUM(N39:N42)</f>
        <v>111</v>
      </c>
      <c r="O38" s="68">
        <f>SUM(O39:O42)</f>
        <v>0</v>
      </c>
      <c r="P38" s="68">
        <f>SUM(P39:P42)</f>
        <v>0</v>
      </c>
      <c r="Q38" s="69">
        <f>I38-J38-R38-S38</f>
        <v>109</v>
      </c>
      <c r="R38" s="72"/>
      <c r="S38" s="68">
        <f>SUM(S39:S42)</f>
        <v>0</v>
      </c>
      <c r="T38" s="69">
        <f t="shared" si="4"/>
        <v>220</v>
      </c>
      <c r="U38" s="70">
        <f t="shared" si="2"/>
        <v>0.23972602739726026</v>
      </c>
      <c r="V38" s="104">
        <f t="shared" si="5"/>
        <v>255</v>
      </c>
      <c r="W38" s="95">
        <f t="shared" si="6"/>
        <v>255</v>
      </c>
    </row>
    <row r="39" spans="1:23" s="14" customFormat="1" ht="18.75" customHeight="1">
      <c r="A39" s="15">
        <v>5.1</v>
      </c>
      <c r="B39" s="16" t="s">
        <v>74</v>
      </c>
      <c r="C39" s="12">
        <f t="shared" si="11"/>
        <v>83</v>
      </c>
      <c r="D39" s="12">
        <f t="shared" si="7"/>
        <v>83</v>
      </c>
      <c r="E39" s="112">
        <v>56</v>
      </c>
      <c r="F39" s="112">
        <v>27</v>
      </c>
      <c r="G39" s="17">
        <v>0</v>
      </c>
      <c r="H39" s="17">
        <v>0</v>
      </c>
      <c r="I39" s="12">
        <f t="shared" si="8"/>
        <v>83</v>
      </c>
      <c r="J39" s="12">
        <f t="shared" si="9"/>
        <v>47</v>
      </c>
      <c r="K39" s="12">
        <f t="shared" si="10"/>
        <v>22</v>
      </c>
      <c r="L39" s="17">
        <v>16</v>
      </c>
      <c r="M39" s="17">
        <v>6</v>
      </c>
      <c r="N39" s="17">
        <v>25</v>
      </c>
      <c r="O39" s="17">
        <v>0</v>
      </c>
      <c r="P39" s="17">
        <v>0</v>
      </c>
      <c r="Q39" s="17">
        <v>36</v>
      </c>
      <c r="R39" s="47"/>
      <c r="S39" s="17">
        <v>0</v>
      </c>
      <c r="T39" s="48">
        <f t="shared" si="4"/>
        <v>61</v>
      </c>
      <c r="U39" s="13">
        <f t="shared" si="2"/>
        <v>0.46808510638297873</v>
      </c>
      <c r="V39" s="43">
        <f t="shared" si="5"/>
        <v>83</v>
      </c>
      <c r="W39" s="96">
        <f t="shared" si="6"/>
        <v>83</v>
      </c>
    </row>
    <row r="40" spans="1:23" s="14" customFormat="1" ht="16.5" customHeight="1">
      <c r="A40" s="15">
        <v>5.2</v>
      </c>
      <c r="B40" s="16" t="s">
        <v>75</v>
      </c>
      <c r="C40" s="12">
        <f>D40</f>
        <v>10</v>
      </c>
      <c r="D40" s="12">
        <f>F40+E40</f>
        <v>10</v>
      </c>
      <c r="E40" s="112">
        <v>2</v>
      </c>
      <c r="F40" s="112">
        <v>8</v>
      </c>
      <c r="G40" s="17">
        <v>0</v>
      </c>
      <c r="H40" s="17">
        <v>0</v>
      </c>
      <c r="I40" s="12">
        <f>D40-G40-H40</f>
        <v>10</v>
      </c>
      <c r="J40" s="12">
        <f>L40+M40+N40+P40</f>
        <v>10</v>
      </c>
      <c r="K40" s="12">
        <f>M40+L40</f>
        <v>4</v>
      </c>
      <c r="L40" s="17">
        <v>4</v>
      </c>
      <c r="M40" s="17">
        <v>0</v>
      </c>
      <c r="N40" s="17">
        <v>6</v>
      </c>
      <c r="O40" s="17">
        <v>0</v>
      </c>
      <c r="P40" s="17">
        <v>0</v>
      </c>
      <c r="Q40" s="17">
        <v>0</v>
      </c>
      <c r="R40" s="47"/>
      <c r="S40" s="17">
        <v>0</v>
      </c>
      <c r="T40" s="17">
        <f>N40+O40+P40+Q40+R40+S40</f>
        <v>6</v>
      </c>
      <c r="U40" s="13">
        <f>IF(J40&lt;&gt;0,K40/J40,"")</f>
        <v>0.4</v>
      </c>
      <c r="V40" s="43">
        <f>IF(I40=C40-G40-H40,I40,"KT lai")</f>
        <v>10</v>
      </c>
      <c r="W40" s="96">
        <f>J40+Q40+S40</f>
        <v>10</v>
      </c>
    </row>
    <row r="41" spans="1:23" s="14" customFormat="1" ht="18.75" customHeight="1">
      <c r="A41" s="15">
        <v>5.3</v>
      </c>
      <c r="B41" s="16" t="s">
        <v>92</v>
      </c>
      <c r="C41" s="12">
        <f>D41</f>
        <v>81</v>
      </c>
      <c r="D41" s="12">
        <f t="shared" si="7"/>
        <v>81</v>
      </c>
      <c r="E41" s="112">
        <v>58</v>
      </c>
      <c r="F41" s="112">
        <v>23</v>
      </c>
      <c r="G41" s="17">
        <v>0</v>
      </c>
      <c r="H41" s="17">
        <v>0</v>
      </c>
      <c r="I41" s="12"/>
      <c r="J41" s="12"/>
      <c r="K41" s="12"/>
      <c r="L41" s="17">
        <v>5</v>
      </c>
      <c r="M41" s="17">
        <v>0</v>
      </c>
      <c r="N41" s="17">
        <v>41</v>
      </c>
      <c r="O41" s="17">
        <v>0</v>
      </c>
      <c r="P41" s="17">
        <v>0</v>
      </c>
      <c r="Q41" s="17">
        <v>35</v>
      </c>
      <c r="R41" s="47"/>
      <c r="S41" s="17">
        <v>0</v>
      </c>
      <c r="T41" s="17">
        <f>N41+O41+P41+Q41+R41+S41</f>
        <v>76</v>
      </c>
      <c r="U41" s="13">
        <f>IF(J41&lt;&gt;0,K41/J41,"")</f>
      </c>
      <c r="V41" s="43"/>
      <c r="W41" s="96"/>
    </row>
    <row r="42" spans="1:23" s="14" customFormat="1" ht="16.5" customHeight="1">
      <c r="A42" s="15">
        <v>5.4</v>
      </c>
      <c r="B42" s="16" t="s">
        <v>79</v>
      </c>
      <c r="C42" s="12">
        <f>D42</f>
        <v>81</v>
      </c>
      <c r="D42" s="12">
        <f t="shared" si="7"/>
        <v>81</v>
      </c>
      <c r="E42" s="112">
        <v>60</v>
      </c>
      <c r="F42" s="112">
        <v>21</v>
      </c>
      <c r="G42" s="17">
        <v>0</v>
      </c>
      <c r="H42" s="17">
        <v>0</v>
      </c>
      <c r="I42" s="12">
        <f t="shared" si="8"/>
        <v>81</v>
      </c>
      <c r="J42" s="12">
        <f t="shared" si="9"/>
        <v>43</v>
      </c>
      <c r="K42" s="12">
        <f t="shared" si="10"/>
        <v>4</v>
      </c>
      <c r="L42" s="17">
        <v>4</v>
      </c>
      <c r="M42" s="17">
        <v>0</v>
      </c>
      <c r="N42" s="17">
        <v>39</v>
      </c>
      <c r="O42" s="17">
        <v>0</v>
      </c>
      <c r="P42" s="17">
        <v>0</v>
      </c>
      <c r="Q42" s="17">
        <v>38</v>
      </c>
      <c r="R42" s="47"/>
      <c r="S42" s="17">
        <v>0</v>
      </c>
      <c r="T42" s="17">
        <f>N42+O42+P42+Q42+R42+S42</f>
        <v>77</v>
      </c>
      <c r="U42" s="13">
        <f>IF(J42&lt;&gt;0,K42/J42,"")</f>
        <v>0.09302325581395349</v>
      </c>
      <c r="V42" s="43">
        <f t="shared" si="5"/>
        <v>81</v>
      </c>
      <c r="W42" s="96">
        <f t="shared" si="6"/>
        <v>81</v>
      </c>
    </row>
    <row r="43" spans="1:23" s="62" customFormat="1" ht="24" customHeight="1">
      <c r="A43" s="71">
        <v>6</v>
      </c>
      <c r="B43" s="65" t="s">
        <v>76</v>
      </c>
      <c r="C43" s="66">
        <f t="shared" si="11"/>
        <v>360</v>
      </c>
      <c r="D43" s="66">
        <f t="shared" si="7"/>
        <v>360</v>
      </c>
      <c r="E43" s="68">
        <f>SUM(E44:E48)</f>
        <v>216</v>
      </c>
      <c r="F43" s="68">
        <f>SUM(F44:F48)</f>
        <v>144</v>
      </c>
      <c r="G43" s="68">
        <f>SUM(G44:G48)</f>
        <v>0</v>
      </c>
      <c r="H43" s="68">
        <f>SUM(H44:H48)</f>
        <v>0</v>
      </c>
      <c r="I43" s="66">
        <f t="shared" si="8"/>
        <v>360</v>
      </c>
      <c r="J43" s="66">
        <f t="shared" si="9"/>
        <v>264</v>
      </c>
      <c r="K43" s="66">
        <f t="shared" si="10"/>
        <v>83</v>
      </c>
      <c r="L43" s="68">
        <f>SUM(L44:L48)</f>
        <v>73</v>
      </c>
      <c r="M43" s="68">
        <f>SUM(M44:M48)</f>
        <v>10</v>
      </c>
      <c r="N43" s="68">
        <f>SUM(N44:N48)</f>
        <v>181</v>
      </c>
      <c r="O43" s="68">
        <f>SUM(O44:O48)</f>
        <v>0</v>
      </c>
      <c r="P43" s="68">
        <f>SUM(P44:P48)</f>
        <v>0</v>
      </c>
      <c r="Q43" s="69">
        <f>I43-J43-R43-S43</f>
        <v>96</v>
      </c>
      <c r="R43" s="72"/>
      <c r="S43" s="68">
        <f>SUM(S44:S48)</f>
        <v>0</v>
      </c>
      <c r="T43" s="69">
        <f t="shared" si="4"/>
        <v>277</v>
      </c>
      <c r="U43" s="70">
        <f t="shared" si="2"/>
        <v>0.3143939393939394</v>
      </c>
      <c r="V43" s="104">
        <f t="shared" si="5"/>
        <v>360</v>
      </c>
      <c r="W43" s="95">
        <f t="shared" si="6"/>
        <v>360</v>
      </c>
    </row>
    <row r="44" spans="1:23" s="14" customFormat="1" ht="13.5" customHeight="1">
      <c r="A44" s="15">
        <v>6.1</v>
      </c>
      <c r="B44" s="16" t="s">
        <v>78</v>
      </c>
      <c r="C44" s="12">
        <f t="shared" si="11"/>
        <v>79</v>
      </c>
      <c r="D44" s="12">
        <f t="shared" si="7"/>
        <v>79</v>
      </c>
      <c r="E44" s="112">
        <v>50</v>
      </c>
      <c r="F44" s="17">
        <v>29</v>
      </c>
      <c r="G44" s="17">
        <v>0</v>
      </c>
      <c r="H44" s="17">
        <v>0</v>
      </c>
      <c r="I44" s="12">
        <f t="shared" si="8"/>
        <v>79</v>
      </c>
      <c r="J44" s="12">
        <f t="shared" si="9"/>
        <v>56</v>
      </c>
      <c r="K44" s="12">
        <f t="shared" si="10"/>
        <v>13</v>
      </c>
      <c r="L44" s="17">
        <v>11</v>
      </c>
      <c r="M44" s="17">
        <v>2</v>
      </c>
      <c r="N44" s="17">
        <v>43</v>
      </c>
      <c r="O44" s="17">
        <v>0</v>
      </c>
      <c r="P44" s="17">
        <v>0</v>
      </c>
      <c r="Q44" s="112">
        <v>23</v>
      </c>
      <c r="R44" s="47"/>
      <c r="S44" s="17">
        <v>0</v>
      </c>
      <c r="T44" s="17">
        <f t="shared" si="4"/>
        <v>66</v>
      </c>
      <c r="U44" s="13">
        <f t="shared" si="2"/>
        <v>0.23214285714285715</v>
      </c>
      <c r="V44" s="43">
        <f t="shared" si="5"/>
        <v>79</v>
      </c>
      <c r="W44" s="96">
        <f t="shared" si="6"/>
        <v>79</v>
      </c>
    </row>
    <row r="45" spans="1:23" s="14" customFormat="1" ht="13.5" customHeight="1">
      <c r="A45" s="15">
        <v>6.2</v>
      </c>
      <c r="B45" s="16" t="s">
        <v>80</v>
      </c>
      <c r="C45" s="12">
        <f t="shared" si="11"/>
        <v>99</v>
      </c>
      <c r="D45" s="12">
        <f t="shared" si="7"/>
        <v>99</v>
      </c>
      <c r="E45" s="112">
        <v>68</v>
      </c>
      <c r="F45" s="17">
        <v>31</v>
      </c>
      <c r="G45" s="17">
        <v>0</v>
      </c>
      <c r="H45" s="17">
        <v>0</v>
      </c>
      <c r="I45" s="12">
        <f t="shared" si="8"/>
        <v>99</v>
      </c>
      <c r="J45" s="12">
        <f t="shared" si="9"/>
        <v>50</v>
      </c>
      <c r="K45" s="12">
        <f t="shared" si="10"/>
        <v>20</v>
      </c>
      <c r="L45" s="17">
        <v>18</v>
      </c>
      <c r="M45" s="17">
        <v>2</v>
      </c>
      <c r="N45" s="17">
        <v>30</v>
      </c>
      <c r="O45" s="17">
        <v>0</v>
      </c>
      <c r="P45" s="17">
        <v>0</v>
      </c>
      <c r="Q45" s="112">
        <v>33</v>
      </c>
      <c r="R45" s="47"/>
      <c r="S45" s="17">
        <v>0</v>
      </c>
      <c r="T45" s="17">
        <f t="shared" si="4"/>
        <v>63</v>
      </c>
      <c r="U45" s="13">
        <f t="shared" si="2"/>
        <v>0.4</v>
      </c>
      <c r="V45" s="43">
        <f t="shared" si="5"/>
        <v>99</v>
      </c>
      <c r="W45" s="96">
        <f t="shared" si="6"/>
        <v>83</v>
      </c>
    </row>
    <row r="46" spans="1:23" s="14" customFormat="1" ht="13.5" customHeight="1">
      <c r="A46" s="15">
        <v>6.3</v>
      </c>
      <c r="B46" s="16" t="s">
        <v>82</v>
      </c>
      <c r="C46" s="12">
        <f t="shared" si="11"/>
        <v>79</v>
      </c>
      <c r="D46" s="12">
        <f t="shared" si="7"/>
        <v>79</v>
      </c>
      <c r="E46" s="72">
        <v>40</v>
      </c>
      <c r="F46" s="17">
        <v>39</v>
      </c>
      <c r="G46" s="17">
        <v>0</v>
      </c>
      <c r="H46" s="17">
        <v>0</v>
      </c>
      <c r="I46" s="12">
        <f t="shared" si="8"/>
        <v>79</v>
      </c>
      <c r="J46" s="12">
        <f t="shared" si="9"/>
        <v>78</v>
      </c>
      <c r="K46" s="12">
        <f t="shared" si="10"/>
        <v>18</v>
      </c>
      <c r="L46" s="17">
        <v>16</v>
      </c>
      <c r="M46" s="17">
        <v>2</v>
      </c>
      <c r="N46" s="17">
        <v>60</v>
      </c>
      <c r="O46" s="17">
        <v>0</v>
      </c>
      <c r="P46" s="17">
        <v>0</v>
      </c>
      <c r="Q46" s="72">
        <v>21</v>
      </c>
      <c r="R46" s="47"/>
      <c r="S46" s="17">
        <v>0</v>
      </c>
      <c r="T46" s="17">
        <f t="shared" si="4"/>
        <v>81</v>
      </c>
      <c r="U46" s="13">
        <f t="shared" si="2"/>
        <v>0.23076923076923078</v>
      </c>
      <c r="V46" s="43">
        <f t="shared" si="5"/>
        <v>79</v>
      </c>
      <c r="W46" s="96">
        <f t="shared" si="6"/>
        <v>99</v>
      </c>
    </row>
    <row r="47" spans="1:23" s="14" customFormat="1" ht="13.5" customHeight="1">
      <c r="A47" s="15">
        <v>6.4</v>
      </c>
      <c r="B47" s="16" t="s">
        <v>83</v>
      </c>
      <c r="C47" s="12">
        <f t="shared" si="11"/>
        <v>100</v>
      </c>
      <c r="D47" s="12">
        <f t="shared" si="7"/>
        <v>100</v>
      </c>
      <c r="E47" s="112">
        <v>58</v>
      </c>
      <c r="F47" s="17">
        <v>42</v>
      </c>
      <c r="G47" s="17">
        <v>0</v>
      </c>
      <c r="H47" s="17">
        <v>0</v>
      </c>
      <c r="I47" s="12">
        <f t="shared" si="8"/>
        <v>100</v>
      </c>
      <c r="J47" s="12">
        <f t="shared" si="9"/>
        <v>77</v>
      </c>
      <c r="K47" s="12">
        <f t="shared" si="10"/>
        <v>31</v>
      </c>
      <c r="L47" s="17">
        <v>27</v>
      </c>
      <c r="M47" s="17">
        <v>4</v>
      </c>
      <c r="N47" s="17">
        <v>46</v>
      </c>
      <c r="O47" s="17">
        <v>0</v>
      </c>
      <c r="P47" s="17">
        <v>0</v>
      </c>
      <c r="Q47" s="112">
        <v>19</v>
      </c>
      <c r="R47" s="47"/>
      <c r="S47" s="17">
        <v>0</v>
      </c>
      <c r="T47" s="17">
        <f t="shared" si="4"/>
        <v>65</v>
      </c>
      <c r="U47" s="13">
        <f t="shared" si="2"/>
        <v>0.4025974025974026</v>
      </c>
      <c r="V47" s="43">
        <f t="shared" si="5"/>
        <v>100</v>
      </c>
      <c r="W47" s="96">
        <f t="shared" si="6"/>
        <v>96</v>
      </c>
    </row>
    <row r="48" spans="1:23" s="14" customFormat="1" ht="13.5" customHeight="1">
      <c r="A48" s="15">
        <v>6.5</v>
      </c>
      <c r="B48" s="16" t="s">
        <v>58</v>
      </c>
      <c r="C48" s="12">
        <f t="shared" si="11"/>
        <v>3</v>
      </c>
      <c r="D48" s="12">
        <f t="shared" si="7"/>
        <v>3</v>
      </c>
      <c r="E48" s="12">
        <v>0</v>
      </c>
      <c r="F48" s="17">
        <v>3</v>
      </c>
      <c r="G48" s="17">
        <v>0</v>
      </c>
      <c r="H48" s="17">
        <v>0</v>
      </c>
      <c r="I48" s="12">
        <f t="shared" si="8"/>
        <v>3</v>
      </c>
      <c r="J48" s="12">
        <f t="shared" si="9"/>
        <v>3</v>
      </c>
      <c r="K48" s="12">
        <f t="shared" si="10"/>
        <v>1</v>
      </c>
      <c r="L48" s="17">
        <v>1</v>
      </c>
      <c r="M48" s="17">
        <v>0</v>
      </c>
      <c r="N48" s="17">
        <v>2</v>
      </c>
      <c r="O48" s="17">
        <v>0</v>
      </c>
      <c r="P48" s="17">
        <v>0</v>
      </c>
      <c r="Q48" s="112">
        <v>19</v>
      </c>
      <c r="R48" s="47"/>
      <c r="S48" s="17">
        <v>0</v>
      </c>
      <c r="T48" s="17">
        <f t="shared" si="4"/>
        <v>21</v>
      </c>
      <c r="U48" s="13">
        <f t="shared" si="2"/>
        <v>0.3333333333333333</v>
      </c>
      <c r="V48" s="43">
        <f t="shared" si="5"/>
        <v>3</v>
      </c>
      <c r="W48" s="96">
        <f t="shared" si="6"/>
        <v>22</v>
      </c>
    </row>
    <row r="49" spans="1:23" s="22" customFormat="1" ht="18" customHeight="1">
      <c r="A49" s="118"/>
      <c r="B49" s="119"/>
      <c r="C49" s="119"/>
      <c r="D49" s="119"/>
      <c r="E49" s="119"/>
      <c r="F49" s="20"/>
      <c r="G49" s="20"/>
      <c r="H49" s="20"/>
      <c r="I49" s="21"/>
      <c r="J49" s="21"/>
      <c r="K49" s="21"/>
      <c r="L49" s="108"/>
      <c r="M49" s="108"/>
      <c r="N49" s="120" t="s">
        <v>93</v>
      </c>
      <c r="O49" s="121"/>
      <c r="P49" s="121"/>
      <c r="Q49" s="121"/>
      <c r="R49" s="121"/>
      <c r="S49" s="121"/>
      <c r="T49" s="121"/>
      <c r="U49" s="121"/>
      <c r="V49" s="94"/>
      <c r="W49" s="94"/>
    </row>
    <row r="50" spans="1:21" ht="15.75" customHeight="1">
      <c r="A50" s="122" t="s">
        <v>84</v>
      </c>
      <c r="B50" s="123"/>
      <c r="C50" s="123"/>
      <c r="D50" s="123"/>
      <c r="E50" s="123"/>
      <c r="F50" s="23"/>
      <c r="G50" s="23"/>
      <c r="H50" s="23"/>
      <c r="I50" s="24"/>
      <c r="J50" s="24"/>
      <c r="K50" s="24"/>
      <c r="L50" s="100"/>
      <c r="M50" s="100"/>
      <c r="N50" s="124" t="str">
        <f>'[1]TT'!C5</f>
        <v>CỤC TRƯỞNG</v>
      </c>
      <c r="O50" s="124"/>
      <c r="P50" s="124"/>
      <c r="Q50" s="124"/>
      <c r="R50" s="124"/>
      <c r="S50" s="124"/>
      <c r="T50" s="124"/>
      <c r="U50" s="124"/>
    </row>
    <row r="51" spans="1:21" ht="57.75" customHeight="1">
      <c r="A51" s="25"/>
      <c r="B51" s="23"/>
      <c r="C51" s="25"/>
      <c r="D51" s="25"/>
      <c r="E51" s="84"/>
      <c r="F51" s="26"/>
      <c r="G51" s="26"/>
      <c r="H51" s="26"/>
      <c r="I51" s="24"/>
      <c r="J51" s="24"/>
      <c r="K51" s="24"/>
      <c r="L51" s="100"/>
      <c r="M51" s="100"/>
      <c r="N51" s="100"/>
      <c r="O51" s="100"/>
      <c r="P51" s="101"/>
      <c r="Q51" s="78"/>
      <c r="R51" s="26"/>
      <c r="S51" s="24"/>
      <c r="T51" s="28"/>
      <c r="U51" s="28"/>
    </row>
    <row r="52" spans="1:21" ht="15.75" customHeight="1">
      <c r="A52" s="113" t="str">
        <f>'[1]TT'!C6</f>
        <v>TRẦN ĐỨC TOẢN</v>
      </c>
      <c r="B52" s="113"/>
      <c r="C52" s="113"/>
      <c r="D52" s="113"/>
      <c r="E52" s="113"/>
      <c r="F52" s="29" t="s">
        <v>45</v>
      </c>
      <c r="G52" s="29"/>
      <c r="H52" s="29"/>
      <c r="I52" s="29"/>
      <c r="J52" s="29"/>
      <c r="K52" s="29"/>
      <c r="L52" s="109"/>
      <c r="M52" s="109"/>
      <c r="N52" s="114" t="s">
        <v>95</v>
      </c>
      <c r="O52" s="114"/>
      <c r="P52" s="114"/>
      <c r="Q52" s="114"/>
      <c r="R52" s="114"/>
      <c r="S52" s="114"/>
      <c r="T52" s="114"/>
      <c r="U52" s="114"/>
    </row>
    <row r="53" spans="1:21" ht="15.75">
      <c r="A53" s="29"/>
      <c r="B53" s="29"/>
      <c r="C53" s="29"/>
      <c r="D53" s="29"/>
      <c r="E53" s="85"/>
      <c r="F53" s="29"/>
      <c r="G53" s="29"/>
      <c r="H53" s="29"/>
      <c r="I53" s="29"/>
      <c r="J53" s="29"/>
      <c r="K53" s="29"/>
      <c r="L53" s="109"/>
      <c r="M53" s="109"/>
      <c r="N53" s="102"/>
      <c r="O53" s="102"/>
      <c r="P53" s="102"/>
      <c r="Q53" s="79"/>
      <c r="R53" s="30"/>
      <c r="S53" s="30"/>
      <c r="T53" s="30"/>
      <c r="U53" s="30"/>
    </row>
  </sheetData>
  <sheetProtection formatCells="0" formatColumns="0" formatRows="0" insertRows="0" deleteRows="0"/>
  <mergeCells count="35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tabSelected="1" view="pageBreakPreview" zoomScale="85" zoomScaleSheetLayoutView="85" zoomScalePageLayoutView="0" workbookViewId="0" topLeftCell="A2">
      <selection activeCell="C11" sqref="C11:T48"/>
    </sheetView>
  </sheetViews>
  <sheetFormatPr defaultColWidth="9.00390625" defaultRowHeight="15.75"/>
  <cols>
    <col min="1" max="1" width="3.50390625" style="1" customWidth="1"/>
    <col min="2" max="2" width="21.00390625" style="1" customWidth="1"/>
    <col min="3" max="3" width="11.75390625" style="1" customWidth="1"/>
    <col min="4" max="4" width="11.50390625" style="1" customWidth="1"/>
    <col min="5" max="5" width="10.50390625" style="1" customWidth="1"/>
    <col min="6" max="6" width="8.875" style="1" customWidth="1"/>
    <col min="7" max="7" width="5.875" style="1" customWidth="1"/>
    <col min="8" max="8" width="11.125" style="1" customWidth="1"/>
    <col min="9" max="9" width="10.875" style="1" customWidth="1"/>
    <col min="10" max="10" width="9.625" style="1" customWidth="1"/>
    <col min="11" max="11" width="9.375" style="1" customWidth="1"/>
    <col min="12" max="12" width="8.875" style="1" customWidth="1"/>
    <col min="13" max="13" width="6.75390625" style="32" customWidth="1"/>
    <col min="14" max="14" width="10.875" style="32" customWidth="1"/>
    <col min="15" max="15" width="7.25390625" style="32" customWidth="1"/>
    <col min="16" max="16" width="8.50390625" style="32" customWidth="1"/>
    <col min="17" max="17" width="11.25390625" style="32" customWidth="1"/>
    <col min="18" max="18" width="6.00390625" style="32" customWidth="1"/>
    <col min="19" max="19" width="8.875" style="32" customWidth="1"/>
    <col min="20" max="20" width="10.50390625" style="32" customWidth="1"/>
    <col min="21" max="21" width="7.25390625" style="32" customWidth="1"/>
    <col min="22" max="22" width="15.75390625" style="90" bestFit="1" customWidth="1"/>
    <col min="23" max="23" width="12.875" style="40" bestFit="1" customWidth="1"/>
    <col min="24" max="24" width="11.625" style="40" bestFit="1" customWidth="1"/>
    <col min="25" max="16384" width="9.00390625" style="1" customWidth="1"/>
  </cols>
  <sheetData>
    <row r="1" spans="1:21" ht="69" customHeight="1">
      <c r="A1" s="159" t="s">
        <v>85</v>
      </c>
      <c r="B1" s="159"/>
      <c r="C1" s="159"/>
      <c r="D1" s="159"/>
      <c r="E1" s="160" t="s">
        <v>97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 t="str">
        <f>'[1]TT'!C2</f>
        <v>Đơn vị  báo cáo: 
Đơn vị nhận báo cáo: </v>
      </c>
      <c r="Q1" s="161"/>
      <c r="R1" s="161"/>
      <c r="S1" s="161"/>
      <c r="T1" s="161"/>
      <c r="U1" s="161"/>
    </row>
    <row r="2" spans="1:21" ht="17.25" customHeight="1">
      <c r="A2" s="2"/>
      <c r="B2" s="5"/>
      <c r="C2" s="33"/>
      <c r="D2" s="33"/>
      <c r="E2" s="33"/>
      <c r="F2" s="5"/>
      <c r="G2" s="5"/>
      <c r="H2" s="34"/>
      <c r="I2" s="35">
        <f>COUNTBLANK(D10:U48)</f>
        <v>5</v>
      </c>
      <c r="J2" s="7">
        <f>COUNTA(D10:U48)</f>
        <v>697</v>
      </c>
      <c r="K2" s="7">
        <f>I2+J2</f>
        <v>702</v>
      </c>
      <c r="L2" s="7"/>
      <c r="M2" s="36"/>
      <c r="N2" s="8"/>
      <c r="O2" s="8"/>
      <c r="P2" s="143" t="s">
        <v>86</v>
      </c>
      <c r="Q2" s="143"/>
      <c r="R2" s="143"/>
      <c r="S2" s="143"/>
      <c r="T2" s="143"/>
      <c r="U2" s="143"/>
    </row>
    <row r="3" spans="1:24" s="9" customFormat="1" ht="15.75" customHeight="1">
      <c r="A3" s="162" t="s">
        <v>2</v>
      </c>
      <c r="B3" s="162" t="s">
        <v>3</v>
      </c>
      <c r="C3" s="165" t="s">
        <v>5</v>
      </c>
      <c r="D3" s="150" t="s">
        <v>6</v>
      </c>
      <c r="E3" s="150"/>
      <c r="F3" s="149" t="s">
        <v>7</v>
      </c>
      <c r="G3" s="158" t="s">
        <v>87</v>
      </c>
      <c r="H3" s="149" t="s">
        <v>9</v>
      </c>
      <c r="I3" s="151" t="s">
        <v>6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3" t="s">
        <v>10</v>
      </c>
      <c r="U3" s="156" t="s">
        <v>11</v>
      </c>
      <c r="V3" s="91"/>
      <c r="W3" s="41"/>
      <c r="X3" s="41"/>
    </row>
    <row r="4" spans="1:24" s="10" customFormat="1" ht="15.75" customHeight="1">
      <c r="A4" s="163"/>
      <c r="B4" s="163"/>
      <c r="C4" s="165"/>
      <c r="D4" s="150" t="s">
        <v>12</v>
      </c>
      <c r="E4" s="150" t="s">
        <v>13</v>
      </c>
      <c r="F4" s="149"/>
      <c r="G4" s="158"/>
      <c r="H4" s="149"/>
      <c r="I4" s="149" t="s">
        <v>14</v>
      </c>
      <c r="J4" s="150" t="s">
        <v>6</v>
      </c>
      <c r="K4" s="150"/>
      <c r="L4" s="150"/>
      <c r="M4" s="150"/>
      <c r="N4" s="150"/>
      <c r="O4" s="150"/>
      <c r="P4" s="150"/>
      <c r="Q4" s="158" t="s">
        <v>15</v>
      </c>
      <c r="R4" s="149" t="s">
        <v>16</v>
      </c>
      <c r="S4" s="148" t="s">
        <v>17</v>
      </c>
      <c r="T4" s="154"/>
      <c r="U4" s="157"/>
      <c r="V4" s="92"/>
      <c r="W4" s="42"/>
      <c r="X4" s="42"/>
    </row>
    <row r="5" spans="1:24" s="9" customFormat="1" ht="15.75" customHeight="1">
      <c r="A5" s="163"/>
      <c r="B5" s="163"/>
      <c r="C5" s="165"/>
      <c r="D5" s="150"/>
      <c r="E5" s="150"/>
      <c r="F5" s="149"/>
      <c r="G5" s="158"/>
      <c r="H5" s="149"/>
      <c r="I5" s="149"/>
      <c r="J5" s="149" t="s">
        <v>18</v>
      </c>
      <c r="K5" s="150" t="s">
        <v>6</v>
      </c>
      <c r="L5" s="150"/>
      <c r="M5" s="150"/>
      <c r="N5" s="149" t="s">
        <v>19</v>
      </c>
      <c r="O5" s="149" t="s">
        <v>20</v>
      </c>
      <c r="P5" s="149" t="s">
        <v>21</v>
      </c>
      <c r="Q5" s="158"/>
      <c r="R5" s="149"/>
      <c r="S5" s="148"/>
      <c r="T5" s="154"/>
      <c r="U5" s="157"/>
      <c r="V5" s="91"/>
      <c r="W5" s="41"/>
      <c r="X5" s="41"/>
    </row>
    <row r="6" spans="1:24" s="9" customFormat="1" ht="15.75" customHeight="1">
      <c r="A6" s="163"/>
      <c r="B6" s="163"/>
      <c r="C6" s="165"/>
      <c r="D6" s="150"/>
      <c r="E6" s="150"/>
      <c r="F6" s="149"/>
      <c r="G6" s="158"/>
      <c r="H6" s="149"/>
      <c r="I6" s="149"/>
      <c r="J6" s="149"/>
      <c r="K6" s="150"/>
      <c r="L6" s="150"/>
      <c r="M6" s="150"/>
      <c r="N6" s="149"/>
      <c r="O6" s="149"/>
      <c r="P6" s="149"/>
      <c r="Q6" s="158"/>
      <c r="R6" s="149"/>
      <c r="S6" s="148"/>
      <c r="T6" s="154"/>
      <c r="U6" s="157"/>
      <c r="V6" s="91"/>
      <c r="W6" s="41"/>
      <c r="X6" s="41"/>
    </row>
    <row r="7" spans="1:24" s="9" customFormat="1" ht="69" customHeight="1">
      <c r="A7" s="164"/>
      <c r="B7" s="164"/>
      <c r="C7" s="165"/>
      <c r="D7" s="150"/>
      <c r="E7" s="150"/>
      <c r="F7" s="149"/>
      <c r="G7" s="158"/>
      <c r="H7" s="149"/>
      <c r="I7" s="149"/>
      <c r="J7" s="149"/>
      <c r="K7" s="39" t="s">
        <v>22</v>
      </c>
      <c r="L7" s="39" t="s">
        <v>23</v>
      </c>
      <c r="M7" s="39" t="s">
        <v>88</v>
      </c>
      <c r="N7" s="149"/>
      <c r="O7" s="149"/>
      <c r="P7" s="149"/>
      <c r="Q7" s="158"/>
      <c r="R7" s="149"/>
      <c r="S7" s="148"/>
      <c r="T7" s="155"/>
      <c r="U7" s="157"/>
      <c r="V7" s="91"/>
      <c r="W7" s="44"/>
      <c r="X7" s="41"/>
    </row>
    <row r="8" spans="1:21" ht="14.25" customHeight="1">
      <c r="A8" s="115" t="s">
        <v>24</v>
      </c>
      <c r="B8" s="116"/>
      <c r="C8" s="11" t="s">
        <v>25</v>
      </c>
      <c r="D8" s="11" t="s">
        <v>26</v>
      </c>
      <c r="E8" s="11" t="s">
        <v>27</v>
      </c>
      <c r="F8" s="11" t="s">
        <v>28</v>
      </c>
      <c r="G8" s="11" t="s">
        <v>29</v>
      </c>
      <c r="H8" s="11" t="s">
        <v>30</v>
      </c>
      <c r="I8" s="11" t="s">
        <v>31</v>
      </c>
      <c r="J8" s="11" t="s">
        <v>32</v>
      </c>
      <c r="K8" s="11" t="s">
        <v>33</v>
      </c>
      <c r="L8" s="11" t="s">
        <v>34</v>
      </c>
      <c r="M8" s="11" t="s">
        <v>35</v>
      </c>
      <c r="N8" s="11" t="s">
        <v>36</v>
      </c>
      <c r="O8" s="11" t="s">
        <v>37</v>
      </c>
      <c r="P8" s="11" t="s">
        <v>38</v>
      </c>
      <c r="Q8" s="11" t="s">
        <v>39</v>
      </c>
      <c r="R8" s="11" t="s">
        <v>40</v>
      </c>
      <c r="S8" s="11" t="s">
        <v>41</v>
      </c>
      <c r="T8" s="11" t="s">
        <v>42</v>
      </c>
      <c r="U8" s="11" t="s">
        <v>43</v>
      </c>
    </row>
    <row r="9" spans="1:24" ht="23.25" customHeight="1">
      <c r="A9" s="115" t="s">
        <v>89</v>
      </c>
      <c r="B9" s="116"/>
      <c r="C9" s="52">
        <f>D9+E9</f>
        <v>817763543</v>
      </c>
      <c r="D9" s="53">
        <f>D10+D16</f>
        <v>792817892</v>
      </c>
      <c r="E9" s="53">
        <f aca="true" t="shared" si="0" ref="E9:T9">E10+E16</f>
        <v>24945651</v>
      </c>
      <c r="F9" s="53">
        <f t="shared" si="0"/>
        <v>301014</v>
      </c>
      <c r="G9" s="53">
        <f t="shared" si="0"/>
        <v>0</v>
      </c>
      <c r="H9" s="53">
        <f t="shared" si="0"/>
        <v>817462529</v>
      </c>
      <c r="I9" s="53">
        <f t="shared" si="0"/>
        <v>715526335</v>
      </c>
      <c r="J9" s="53">
        <f t="shared" si="0"/>
        <v>6460875</v>
      </c>
      <c r="K9" s="53">
        <f t="shared" si="0"/>
        <v>6287010</v>
      </c>
      <c r="L9" s="53">
        <f t="shared" si="0"/>
        <v>81951</v>
      </c>
      <c r="M9" s="53">
        <f t="shared" si="0"/>
        <v>91914</v>
      </c>
      <c r="N9" s="53">
        <f t="shared" si="0"/>
        <v>708858664</v>
      </c>
      <c r="O9" s="53">
        <f t="shared" si="0"/>
        <v>0</v>
      </c>
      <c r="P9" s="53">
        <f t="shared" si="0"/>
        <v>206796</v>
      </c>
      <c r="Q9" s="53">
        <f t="shared" si="0"/>
        <v>100924136</v>
      </c>
      <c r="R9" s="53">
        <f t="shared" si="0"/>
        <v>0</v>
      </c>
      <c r="S9" s="53">
        <f t="shared" si="0"/>
        <v>1012058</v>
      </c>
      <c r="T9" s="53">
        <f t="shared" si="0"/>
        <v>811001654</v>
      </c>
      <c r="U9" s="54">
        <f aca="true" t="shared" si="1" ref="U9:U48">IF(I9&lt;&gt;0,J9/I9,"")</f>
        <v>0.00902954186864415</v>
      </c>
      <c r="V9" s="93">
        <f>IF(H9=C9-F9-G9,H9,"KT lai")</f>
        <v>817462529</v>
      </c>
      <c r="W9" s="95">
        <f>I9+Q9+R9+S9</f>
        <v>817462529</v>
      </c>
      <c r="X9" s="95">
        <f>V9-W9</f>
        <v>0</v>
      </c>
    </row>
    <row r="10" spans="1:24" s="62" customFormat="1" ht="24" customHeight="1">
      <c r="A10" s="63" t="s">
        <v>46</v>
      </c>
      <c r="B10" s="58" t="s">
        <v>90</v>
      </c>
      <c r="C10" s="59">
        <f aca="true" t="shared" si="2" ref="C10:C48">D10+E10</f>
        <v>650147655</v>
      </c>
      <c r="D10" s="60">
        <f>SUM(D11:D15)</f>
        <v>640884331</v>
      </c>
      <c r="E10" s="60">
        <f aca="true" t="shared" si="3" ref="E10:T10">SUM(E11:E15)</f>
        <v>9263324</v>
      </c>
      <c r="F10" s="60">
        <f t="shared" si="3"/>
        <v>5264</v>
      </c>
      <c r="G10" s="60">
        <f t="shared" si="3"/>
        <v>0</v>
      </c>
      <c r="H10" s="60">
        <f t="shared" si="3"/>
        <v>650142391</v>
      </c>
      <c r="I10" s="60">
        <f t="shared" si="3"/>
        <v>646896855</v>
      </c>
      <c r="J10" s="60">
        <f t="shared" si="3"/>
        <v>1037349</v>
      </c>
      <c r="K10" s="60">
        <f t="shared" si="3"/>
        <v>1037349</v>
      </c>
      <c r="L10" s="60">
        <f t="shared" si="3"/>
        <v>0</v>
      </c>
      <c r="M10" s="60">
        <f t="shared" si="3"/>
        <v>0</v>
      </c>
      <c r="N10" s="60">
        <f t="shared" si="3"/>
        <v>645859506</v>
      </c>
      <c r="O10" s="60">
        <f t="shared" si="3"/>
        <v>0</v>
      </c>
      <c r="P10" s="60">
        <f t="shared" si="3"/>
        <v>0</v>
      </c>
      <c r="Q10" s="60">
        <f t="shared" si="3"/>
        <v>3102357</v>
      </c>
      <c r="R10" s="60">
        <f t="shared" si="3"/>
        <v>0</v>
      </c>
      <c r="S10" s="60">
        <f t="shared" si="3"/>
        <v>143179</v>
      </c>
      <c r="T10" s="60">
        <f t="shared" si="3"/>
        <v>649105042</v>
      </c>
      <c r="U10" s="61">
        <f t="shared" si="1"/>
        <v>0.0016035771266811926</v>
      </c>
      <c r="V10" s="93">
        <f>IF(H10=C10-F10-G10,H10,"KT lai")</f>
        <v>650142391</v>
      </c>
      <c r="W10" s="95">
        <f>I10+Q10+R10+S10</f>
        <v>650142391</v>
      </c>
      <c r="X10" s="95">
        <f>V10-W10</f>
        <v>0</v>
      </c>
    </row>
    <row r="11" spans="1:24" s="14" customFormat="1" ht="13.5" customHeight="1">
      <c r="A11" s="37">
        <v>1.1</v>
      </c>
      <c r="B11" s="38" t="s">
        <v>47</v>
      </c>
      <c r="C11" s="52">
        <f t="shared" si="2"/>
        <v>5138388</v>
      </c>
      <c r="D11" s="53">
        <v>5049798</v>
      </c>
      <c r="E11" s="51">
        <v>88590</v>
      </c>
      <c r="F11" s="51">
        <v>0</v>
      </c>
      <c r="G11" s="51">
        <v>0</v>
      </c>
      <c r="H11" s="52">
        <f aca="true" t="shared" si="4" ref="H11:H48">C11-G11-F11</f>
        <v>5138388</v>
      </c>
      <c r="I11" s="52">
        <f aca="true" t="shared" si="5" ref="I11:I48">K11+L11+M11+N11+O11+P11</f>
        <v>4534447</v>
      </c>
      <c r="J11" s="52">
        <f aca="true" t="shared" si="6" ref="J11:J48">K11+L11+M11</f>
        <v>24850</v>
      </c>
      <c r="K11" s="51">
        <v>24850</v>
      </c>
      <c r="L11" s="51">
        <v>0</v>
      </c>
      <c r="M11" s="51">
        <v>0</v>
      </c>
      <c r="N11" s="51">
        <f>C11-F11-G11-K11-L11-M11-O11-P11-Q11-R11-S11</f>
        <v>4509597</v>
      </c>
      <c r="O11" s="51">
        <v>0</v>
      </c>
      <c r="P11" s="51">
        <v>0</v>
      </c>
      <c r="Q11" s="51">
        <v>603941</v>
      </c>
      <c r="R11" s="51">
        <v>0</v>
      </c>
      <c r="S11" s="51">
        <v>0</v>
      </c>
      <c r="T11" s="52">
        <f aca="true" t="shared" si="7" ref="T11:T48">SUM(N11:S11)</f>
        <v>5113538</v>
      </c>
      <c r="U11" s="54">
        <f t="shared" si="1"/>
        <v>0.00548027135392695</v>
      </c>
      <c r="V11" s="93">
        <f aca="true" t="shared" si="8" ref="V11:V48">IF(H11=C11-F11-G11,H11,"KT lai")</f>
        <v>5138388</v>
      </c>
      <c r="W11" s="95">
        <f aca="true" t="shared" si="9" ref="W11:W48">I11+Q11+R11+S11</f>
        <v>5138388</v>
      </c>
      <c r="X11" s="95">
        <f aca="true" t="shared" si="10" ref="X11:X48">V11-W11</f>
        <v>0</v>
      </c>
    </row>
    <row r="12" spans="1:24" s="14" customFormat="1" ht="13.5" customHeight="1">
      <c r="A12" s="37">
        <v>1.2</v>
      </c>
      <c r="B12" s="38" t="s">
        <v>48</v>
      </c>
      <c r="C12" s="52">
        <f t="shared" si="2"/>
        <v>3827759</v>
      </c>
      <c r="D12" s="53">
        <v>2875278</v>
      </c>
      <c r="E12" s="51">
        <v>952481</v>
      </c>
      <c r="F12" s="51">
        <v>0</v>
      </c>
      <c r="G12" s="51">
        <v>0</v>
      </c>
      <c r="H12" s="52">
        <f t="shared" si="4"/>
        <v>3827759</v>
      </c>
      <c r="I12" s="52">
        <f t="shared" si="5"/>
        <v>2570281</v>
      </c>
      <c r="J12" s="52">
        <f t="shared" si="6"/>
        <v>963482</v>
      </c>
      <c r="K12" s="51">
        <v>963482</v>
      </c>
      <c r="L12" s="51">
        <v>0</v>
      </c>
      <c r="M12" s="51">
        <v>0</v>
      </c>
      <c r="N12" s="51">
        <f>C12-F12-G12-K12-L12-M12-O12-P12-Q12-R12-S12</f>
        <v>1606799</v>
      </c>
      <c r="O12" s="51">
        <v>0</v>
      </c>
      <c r="P12" s="51">
        <v>0</v>
      </c>
      <c r="Q12" s="51">
        <v>1257478</v>
      </c>
      <c r="R12" s="51">
        <v>0</v>
      </c>
      <c r="S12" s="51">
        <v>0</v>
      </c>
      <c r="T12" s="52">
        <f t="shared" si="7"/>
        <v>2864277</v>
      </c>
      <c r="U12" s="54">
        <f t="shared" si="1"/>
        <v>0.37485473378202616</v>
      </c>
      <c r="V12" s="93">
        <f t="shared" si="8"/>
        <v>3827759</v>
      </c>
      <c r="W12" s="95">
        <f t="shared" si="9"/>
        <v>3827759</v>
      </c>
      <c r="X12" s="95">
        <f t="shared" si="10"/>
        <v>0</v>
      </c>
    </row>
    <row r="13" spans="1:24" s="14" customFormat="1" ht="13.5" customHeight="1">
      <c r="A13" s="37">
        <v>1.3</v>
      </c>
      <c r="B13" s="38" t="s">
        <v>49</v>
      </c>
      <c r="C13" s="52">
        <f t="shared" si="2"/>
        <v>2732438</v>
      </c>
      <c r="D13" s="53">
        <v>1547862</v>
      </c>
      <c r="E13" s="51">
        <v>1184576</v>
      </c>
      <c r="F13" s="51">
        <v>0</v>
      </c>
      <c r="G13" s="51">
        <v>0</v>
      </c>
      <c r="H13" s="52">
        <f t="shared" si="4"/>
        <v>2732438</v>
      </c>
      <c r="I13" s="52">
        <f t="shared" si="5"/>
        <v>1409666</v>
      </c>
      <c r="J13" s="52">
        <f t="shared" si="6"/>
        <v>2600</v>
      </c>
      <c r="K13" s="51">
        <v>2600</v>
      </c>
      <c r="L13" s="51">
        <v>0</v>
      </c>
      <c r="M13" s="51">
        <v>0</v>
      </c>
      <c r="N13" s="51">
        <f>C13-F13-G13-K13-L13-M13-O13-P13-Q13-R13-S13</f>
        <v>1407066</v>
      </c>
      <c r="O13" s="51">
        <v>0</v>
      </c>
      <c r="P13" s="51">
        <v>0</v>
      </c>
      <c r="Q13" s="55">
        <f>2430975-1251382</f>
        <v>1179593</v>
      </c>
      <c r="R13" s="51">
        <v>0</v>
      </c>
      <c r="S13" s="51">
        <v>143179</v>
      </c>
      <c r="T13" s="52">
        <f t="shared" si="7"/>
        <v>2729838</v>
      </c>
      <c r="U13" s="54">
        <f t="shared" si="1"/>
        <v>0.0018444085336526525</v>
      </c>
      <c r="V13" s="93">
        <f t="shared" si="8"/>
        <v>2732438</v>
      </c>
      <c r="W13" s="95">
        <f t="shared" si="9"/>
        <v>2732438</v>
      </c>
      <c r="X13" s="95">
        <f t="shared" si="10"/>
        <v>0</v>
      </c>
    </row>
    <row r="14" spans="1:24" s="14" customFormat="1" ht="13.5" customHeight="1">
      <c r="A14" s="37">
        <v>1.4</v>
      </c>
      <c r="B14" s="38" t="s">
        <v>77</v>
      </c>
      <c r="C14" s="52">
        <f>D14+E14</f>
        <v>638378935</v>
      </c>
      <c r="D14" s="56">
        <v>631350048</v>
      </c>
      <c r="E14" s="51">
        <v>7028887</v>
      </c>
      <c r="F14" s="51">
        <v>5264</v>
      </c>
      <c r="G14" s="51">
        <v>0</v>
      </c>
      <c r="H14" s="52">
        <f>C14-G14-F14</f>
        <v>638373671</v>
      </c>
      <c r="I14" s="52">
        <f t="shared" si="5"/>
        <v>638373671</v>
      </c>
      <c r="J14" s="52">
        <f>K14+L14+M14</f>
        <v>38817</v>
      </c>
      <c r="K14" s="51">
        <v>38817</v>
      </c>
      <c r="L14" s="51">
        <v>0</v>
      </c>
      <c r="M14" s="51">
        <v>0</v>
      </c>
      <c r="N14" s="51">
        <f>C14-F14-G14-K14-L14-M14-O14-P14-Q14-R14-S14</f>
        <v>638334854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2">
        <f>SUM(N14:S14)</f>
        <v>638334854</v>
      </c>
      <c r="U14" s="54">
        <f>IF(I14&lt;&gt;0,J14/I14,"")</f>
        <v>6.0806079203100465E-05</v>
      </c>
      <c r="V14" s="93">
        <f>IF(H14=C14-F14-G14,H14,"KT lai")</f>
        <v>638373671</v>
      </c>
      <c r="W14" s="95">
        <f>I14+Q14+R14+S14</f>
        <v>638373671</v>
      </c>
      <c r="X14" s="95">
        <f>V14-W14</f>
        <v>0</v>
      </c>
    </row>
    <row r="15" spans="1:24" s="14" customFormat="1" ht="13.5" customHeight="1">
      <c r="A15" s="37">
        <v>1.5</v>
      </c>
      <c r="B15" s="38" t="s">
        <v>70</v>
      </c>
      <c r="C15" s="52">
        <f t="shared" si="2"/>
        <v>70135</v>
      </c>
      <c r="D15" s="56">
        <v>61345</v>
      </c>
      <c r="E15" s="51">
        <v>8790</v>
      </c>
      <c r="F15" s="51">
        <v>0</v>
      </c>
      <c r="G15" s="51">
        <v>0</v>
      </c>
      <c r="H15" s="52">
        <f t="shared" si="4"/>
        <v>70135</v>
      </c>
      <c r="I15" s="52">
        <f t="shared" si="5"/>
        <v>8790</v>
      </c>
      <c r="J15" s="52">
        <f t="shared" si="6"/>
        <v>7600</v>
      </c>
      <c r="K15" s="51">
        <v>7600</v>
      </c>
      <c r="L15" s="51">
        <v>0</v>
      </c>
      <c r="M15" s="51">
        <v>0</v>
      </c>
      <c r="N15" s="51">
        <f aca="true" t="shared" si="11" ref="N15:N48">C15-F15-G15-K15-L15-M15-O15-P15-Q15-R15-S15</f>
        <v>1190</v>
      </c>
      <c r="O15" s="51">
        <v>0</v>
      </c>
      <c r="P15" s="51">
        <v>0</v>
      </c>
      <c r="Q15" s="51">
        <v>61345</v>
      </c>
      <c r="R15" s="51">
        <v>0</v>
      </c>
      <c r="S15" s="51">
        <v>0</v>
      </c>
      <c r="T15" s="52">
        <f t="shared" si="7"/>
        <v>62535</v>
      </c>
      <c r="U15" s="54">
        <f>IF(I15&lt;&gt;0,J15/I15,"")</f>
        <v>0.8646188850967008</v>
      </c>
      <c r="V15" s="93">
        <f t="shared" si="8"/>
        <v>70135</v>
      </c>
      <c r="W15" s="95">
        <f t="shared" si="9"/>
        <v>70135</v>
      </c>
      <c r="X15" s="95">
        <f t="shared" si="10"/>
        <v>0</v>
      </c>
    </row>
    <row r="16" spans="1:24" s="62" customFormat="1" ht="33" customHeight="1">
      <c r="A16" s="63" t="s">
        <v>50</v>
      </c>
      <c r="B16" s="58" t="s">
        <v>51</v>
      </c>
      <c r="C16" s="59">
        <f t="shared" si="2"/>
        <v>167615888</v>
      </c>
      <c r="D16" s="60">
        <f>D17+D22+D27+D32+D38+D43</f>
        <v>151933561</v>
      </c>
      <c r="E16" s="167">
        <f>SUM(E17,E22,E27,E32,E38,E43)</f>
        <v>15682327</v>
      </c>
      <c r="F16" s="167">
        <f>SUM(F17,F22,F27,F32,F38,F43)</f>
        <v>295750</v>
      </c>
      <c r="G16" s="167">
        <f>SUM(G17,G22,G27,G32,G38,G43)</f>
        <v>0</v>
      </c>
      <c r="H16" s="60">
        <f>H17+H22+H27+H32+H38+H43</f>
        <v>167320138</v>
      </c>
      <c r="I16" s="60">
        <f>I17+I22+I27+I32+I38+I43</f>
        <v>68629480</v>
      </c>
      <c r="J16" s="60">
        <f>J17+J22+J27+J32+J38+J43</f>
        <v>5423526</v>
      </c>
      <c r="K16" s="167">
        <f>SUM(K17,K22,K27,K32,K38,K43)</f>
        <v>5249661</v>
      </c>
      <c r="L16" s="167">
        <f>SUM(L17,L22,L27,L32,L38,L43)</f>
        <v>81951</v>
      </c>
      <c r="M16" s="167">
        <f>SUM(M17,M22,M27,M32,M38,M43)</f>
        <v>91914</v>
      </c>
      <c r="N16" s="60">
        <f t="shared" si="11"/>
        <v>62999158</v>
      </c>
      <c r="O16" s="60">
        <f>O17+O22+O27+O32+O38+O43</f>
        <v>0</v>
      </c>
      <c r="P16" s="167">
        <f>SUM(P17,P22,P27,P32,P38,P43)</f>
        <v>206796</v>
      </c>
      <c r="Q16" s="60">
        <f>Q17+Q22+Q27+Q32+Q38+Q43</f>
        <v>97821779</v>
      </c>
      <c r="R16" s="60">
        <f>R17+R22+R27+R32+R38+R43</f>
        <v>0</v>
      </c>
      <c r="S16" s="167">
        <f>SUM(S17,S22,S27,S32,S38,S43)</f>
        <v>868879</v>
      </c>
      <c r="T16" s="60">
        <f>T17+T22+T27+T32+T38+T43</f>
        <v>161896612</v>
      </c>
      <c r="U16" s="61">
        <f t="shared" si="1"/>
        <v>0.07902618524867157</v>
      </c>
      <c r="V16" s="93">
        <f t="shared" si="8"/>
        <v>167320138</v>
      </c>
      <c r="W16" s="95">
        <f t="shared" si="9"/>
        <v>167320138</v>
      </c>
      <c r="X16" s="95">
        <f t="shared" si="10"/>
        <v>0</v>
      </c>
    </row>
    <row r="17" spans="1:24" s="62" customFormat="1" ht="23.25" customHeight="1">
      <c r="A17" s="57">
        <v>1</v>
      </c>
      <c r="B17" s="58" t="s">
        <v>52</v>
      </c>
      <c r="C17" s="59">
        <f t="shared" si="2"/>
        <v>7520499</v>
      </c>
      <c r="D17" s="60">
        <f>SUM(D18:D21)</f>
        <v>5462515</v>
      </c>
      <c r="E17" s="167">
        <f>SUM(E18:E21)</f>
        <v>2057984</v>
      </c>
      <c r="F17" s="167">
        <f>SUM(F18:F21)</f>
        <v>236001</v>
      </c>
      <c r="G17" s="167">
        <f>SUM(G18:G21)</f>
        <v>0</v>
      </c>
      <c r="H17" s="60">
        <f aca="true" t="shared" si="12" ref="H17:T17">SUM(H18:H21)</f>
        <v>7284498</v>
      </c>
      <c r="I17" s="60">
        <f t="shared" si="12"/>
        <v>5671454</v>
      </c>
      <c r="J17" s="60">
        <f t="shared" si="12"/>
        <v>1332266</v>
      </c>
      <c r="K17" s="167">
        <f t="shared" si="12"/>
        <v>1332266</v>
      </c>
      <c r="L17" s="167">
        <f t="shared" si="12"/>
        <v>0</v>
      </c>
      <c r="M17" s="167">
        <f t="shared" si="12"/>
        <v>0</v>
      </c>
      <c r="N17" s="60">
        <f t="shared" si="11"/>
        <v>4134878</v>
      </c>
      <c r="O17" s="60">
        <f t="shared" si="12"/>
        <v>0</v>
      </c>
      <c r="P17" s="167">
        <f t="shared" si="12"/>
        <v>204310</v>
      </c>
      <c r="Q17" s="60">
        <f t="shared" si="12"/>
        <v>1613044</v>
      </c>
      <c r="R17" s="60">
        <f t="shared" si="12"/>
        <v>0</v>
      </c>
      <c r="S17" s="167">
        <f t="shared" si="12"/>
        <v>0</v>
      </c>
      <c r="T17" s="60">
        <f t="shared" si="12"/>
        <v>5952232</v>
      </c>
      <c r="U17" s="61">
        <f t="shared" si="1"/>
        <v>0.2349073094835998</v>
      </c>
      <c r="V17" s="93">
        <f t="shared" si="8"/>
        <v>7284498</v>
      </c>
      <c r="W17" s="95">
        <f t="shared" si="9"/>
        <v>7284498</v>
      </c>
      <c r="X17" s="95">
        <f t="shared" si="10"/>
        <v>0</v>
      </c>
    </row>
    <row r="18" spans="1:24" s="14" customFormat="1" ht="22.5" customHeight="1">
      <c r="A18" s="37">
        <v>1.1</v>
      </c>
      <c r="B18" s="38" t="s">
        <v>53</v>
      </c>
      <c r="C18" s="52">
        <f t="shared" si="2"/>
        <v>2786665</v>
      </c>
      <c r="D18" s="56">
        <f>2215177</f>
        <v>2215177</v>
      </c>
      <c r="E18" s="51">
        <v>571488</v>
      </c>
      <c r="F18" s="51">
        <v>0</v>
      </c>
      <c r="G18" s="51">
        <v>0</v>
      </c>
      <c r="H18" s="52">
        <f t="shared" si="4"/>
        <v>2786665</v>
      </c>
      <c r="I18" s="52">
        <f t="shared" si="5"/>
        <v>1931313</v>
      </c>
      <c r="J18" s="52">
        <f t="shared" si="6"/>
        <v>536040</v>
      </c>
      <c r="K18" s="51">
        <v>536040</v>
      </c>
      <c r="L18" s="51">
        <v>0</v>
      </c>
      <c r="M18" s="51">
        <v>0</v>
      </c>
      <c r="N18" s="51">
        <f t="shared" si="11"/>
        <v>1210024</v>
      </c>
      <c r="O18" s="51">
        <v>0</v>
      </c>
      <c r="P18" s="51">
        <v>185249</v>
      </c>
      <c r="Q18" s="55">
        <v>855352</v>
      </c>
      <c r="R18" s="51">
        <v>0</v>
      </c>
      <c r="S18" s="51">
        <v>0</v>
      </c>
      <c r="T18" s="52">
        <f t="shared" si="7"/>
        <v>2250625</v>
      </c>
      <c r="U18" s="54">
        <f t="shared" si="1"/>
        <v>0.2775521109214301</v>
      </c>
      <c r="V18" s="93">
        <f t="shared" si="8"/>
        <v>2786665</v>
      </c>
      <c r="W18" s="95">
        <f t="shared" si="9"/>
        <v>2786665</v>
      </c>
      <c r="X18" s="95">
        <f t="shared" si="10"/>
        <v>0</v>
      </c>
    </row>
    <row r="19" spans="1:24" s="14" customFormat="1" ht="13.5" customHeight="1">
      <c r="A19" s="37">
        <v>1.2</v>
      </c>
      <c r="B19" s="38" t="s">
        <v>54</v>
      </c>
      <c r="C19" s="52">
        <f t="shared" si="2"/>
        <v>1770769</v>
      </c>
      <c r="D19" s="56">
        <v>1324565</v>
      </c>
      <c r="E19" s="51">
        <v>446204</v>
      </c>
      <c r="F19" s="51">
        <v>236001</v>
      </c>
      <c r="G19" s="51">
        <v>0</v>
      </c>
      <c r="H19" s="52">
        <f t="shared" si="4"/>
        <v>1534768</v>
      </c>
      <c r="I19" s="52">
        <f t="shared" si="5"/>
        <v>1144073</v>
      </c>
      <c r="J19" s="52">
        <f t="shared" si="6"/>
        <v>138761</v>
      </c>
      <c r="K19" s="51">
        <v>138761</v>
      </c>
      <c r="L19" s="51">
        <v>0</v>
      </c>
      <c r="M19" s="51">
        <v>0</v>
      </c>
      <c r="N19" s="51">
        <f t="shared" si="11"/>
        <v>1005312</v>
      </c>
      <c r="O19" s="51">
        <v>0</v>
      </c>
      <c r="P19" s="51">
        <v>0</v>
      </c>
      <c r="Q19" s="55">
        <v>390695</v>
      </c>
      <c r="R19" s="51">
        <v>0</v>
      </c>
      <c r="S19" s="51">
        <v>0</v>
      </c>
      <c r="T19" s="52">
        <f t="shared" si="7"/>
        <v>1396007</v>
      </c>
      <c r="U19" s="54">
        <f t="shared" si="1"/>
        <v>0.12128684096207147</v>
      </c>
      <c r="V19" s="93">
        <f t="shared" si="8"/>
        <v>1534768</v>
      </c>
      <c r="W19" s="95">
        <f t="shared" si="9"/>
        <v>1534768</v>
      </c>
      <c r="X19" s="95">
        <f t="shared" si="10"/>
        <v>0</v>
      </c>
    </row>
    <row r="20" spans="1:24" s="14" customFormat="1" ht="13.5" customHeight="1">
      <c r="A20" s="37">
        <v>1.3</v>
      </c>
      <c r="B20" s="38" t="s">
        <v>55</v>
      </c>
      <c r="C20" s="52">
        <f t="shared" si="2"/>
        <v>2795153</v>
      </c>
      <c r="D20" s="56">
        <v>1854307</v>
      </c>
      <c r="E20" s="51">
        <v>940846</v>
      </c>
      <c r="F20" s="51">
        <v>0</v>
      </c>
      <c r="G20" s="51">
        <v>0</v>
      </c>
      <c r="H20" s="52">
        <f t="shared" si="4"/>
        <v>2795153</v>
      </c>
      <c r="I20" s="52">
        <f t="shared" si="5"/>
        <v>2469044</v>
      </c>
      <c r="J20" s="52">
        <f t="shared" si="6"/>
        <v>558652</v>
      </c>
      <c r="K20" s="51">
        <v>558652</v>
      </c>
      <c r="L20" s="51">
        <v>0</v>
      </c>
      <c r="M20" s="51">
        <v>0</v>
      </c>
      <c r="N20" s="51">
        <f t="shared" si="11"/>
        <v>1891331</v>
      </c>
      <c r="O20" s="51">
        <v>0</v>
      </c>
      <c r="P20" s="51">
        <v>19061</v>
      </c>
      <c r="Q20" s="55">
        <v>326109</v>
      </c>
      <c r="R20" s="51">
        <v>0</v>
      </c>
      <c r="S20" s="51">
        <v>0</v>
      </c>
      <c r="T20" s="52">
        <f t="shared" si="7"/>
        <v>2236501</v>
      </c>
      <c r="U20" s="54">
        <f t="shared" si="1"/>
        <v>0.22626247243872527</v>
      </c>
      <c r="V20" s="93">
        <f t="shared" si="8"/>
        <v>2795153</v>
      </c>
      <c r="W20" s="95">
        <f t="shared" si="9"/>
        <v>2795153</v>
      </c>
      <c r="X20" s="95">
        <f t="shared" si="10"/>
        <v>0</v>
      </c>
    </row>
    <row r="21" spans="1:24" s="14" customFormat="1" ht="13.5" customHeight="1">
      <c r="A21" s="37">
        <v>1.4</v>
      </c>
      <c r="B21" s="38" t="s">
        <v>56</v>
      </c>
      <c r="C21" s="52">
        <f t="shared" si="2"/>
        <v>167912</v>
      </c>
      <c r="D21" s="87">
        <v>68466</v>
      </c>
      <c r="E21" s="51">
        <v>99446</v>
      </c>
      <c r="F21" s="51">
        <v>0</v>
      </c>
      <c r="G21" s="51">
        <v>0</v>
      </c>
      <c r="H21" s="52">
        <f t="shared" si="4"/>
        <v>167912</v>
      </c>
      <c r="I21" s="52">
        <f t="shared" si="5"/>
        <v>127024</v>
      </c>
      <c r="J21" s="52">
        <f t="shared" si="6"/>
        <v>98813</v>
      </c>
      <c r="K21" s="51">
        <v>98813</v>
      </c>
      <c r="L21" s="51">
        <v>0</v>
      </c>
      <c r="M21" s="51">
        <v>0</v>
      </c>
      <c r="N21" s="51">
        <f t="shared" si="11"/>
        <v>28211</v>
      </c>
      <c r="O21" s="51">
        <v>0</v>
      </c>
      <c r="P21" s="51">
        <v>0</v>
      </c>
      <c r="Q21" s="87">
        <v>40888</v>
      </c>
      <c r="R21" s="51">
        <v>0</v>
      </c>
      <c r="S21" s="51">
        <v>0</v>
      </c>
      <c r="T21" s="52">
        <f t="shared" si="7"/>
        <v>69099</v>
      </c>
      <c r="U21" s="54">
        <f t="shared" si="1"/>
        <v>0.7779081118528782</v>
      </c>
      <c r="V21" s="93">
        <f t="shared" si="8"/>
        <v>167912</v>
      </c>
      <c r="W21" s="95">
        <f t="shared" si="9"/>
        <v>167912</v>
      </c>
      <c r="X21" s="95">
        <f t="shared" si="10"/>
        <v>0</v>
      </c>
    </row>
    <row r="22" spans="1:24" s="62" customFormat="1" ht="23.25" customHeight="1">
      <c r="A22" s="57">
        <v>2</v>
      </c>
      <c r="B22" s="58" t="s">
        <v>57</v>
      </c>
      <c r="C22" s="59">
        <f t="shared" si="2"/>
        <v>38063045</v>
      </c>
      <c r="D22" s="60">
        <f aca="true" t="shared" si="13" ref="D22:M22">SUM(D23:D26)</f>
        <v>37476455</v>
      </c>
      <c r="E22" s="167">
        <f t="shared" si="13"/>
        <v>586590</v>
      </c>
      <c r="F22" s="167">
        <f t="shared" si="13"/>
        <v>0</v>
      </c>
      <c r="G22" s="167">
        <f t="shared" si="13"/>
        <v>0</v>
      </c>
      <c r="H22" s="60">
        <f t="shared" si="13"/>
        <v>38063045</v>
      </c>
      <c r="I22" s="60">
        <f t="shared" si="13"/>
        <v>1770592</v>
      </c>
      <c r="J22" s="60">
        <f t="shared" si="13"/>
        <v>178949</v>
      </c>
      <c r="K22" s="167">
        <f t="shared" si="13"/>
        <v>178949</v>
      </c>
      <c r="L22" s="167">
        <f t="shared" si="13"/>
        <v>0</v>
      </c>
      <c r="M22" s="167">
        <f t="shared" si="13"/>
        <v>0</v>
      </c>
      <c r="N22" s="60">
        <f t="shared" si="11"/>
        <v>1591643</v>
      </c>
      <c r="O22" s="60">
        <f aca="true" t="shared" si="14" ref="O22:T22">SUM(O23:O26)</f>
        <v>0</v>
      </c>
      <c r="P22" s="167">
        <f t="shared" si="14"/>
        <v>0</v>
      </c>
      <c r="Q22" s="60">
        <f t="shared" si="14"/>
        <v>36292453</v>
      </c>
      <c r="R22" s="60">
        <f t="shared" si="14"/>
        <v>0</v>
      </c>
      <c r="S22" s="167">
        <f t="shared" si="14"/>
        <v>0</v>
      </c>
      <c r="T22" s="60">
        <f t="shared" si="14"/>
        <v>37884096</v>
      </c>
      <c r="U22" s="61">
        <f t="shared" si="1"/>
        <v>0.10106732663425566</v>
      </c>
      <c r="V22" s="93">
        <f t="shared" si="8"/>
        <v>38063045</v>
      </c>
      <c r="W22" s="95">
        <f t="shared" si="9"/>
        <v>38063045</v>
      </c>
      <c r="X22" s="95">
        <f t="shared" si="10"/>
        <v>0</v>
      </c>
    </row>
    <row r="23" spans="1:24" s="14" customFormat="1" ht="22.5" customHeight="1">
      <c r="A23" s="37">
        <v>2.1</v>
      </c>
      <c r="B23" s="38" t="s">
        <v>59</v>
      </c>
      <c r="C23" s="52">
        <f t="shared" si="2"/>
        <v>36006128</v>
      </c>
      <c r="D23" s="87">
        <v>35908460</v>
      </c>
      <c r="E23" s="51">
        <v>97668</v>
      </c>
      <c r="F23" s="51">
        <v>0</v>
      </c>
      <c r="G23" s="51">
        <v>0</v>
      </c>
      <c r="H23" s="52">
        <f t="shared" si="4"/>
        <v>36006128</v>
      </c>
      <c r="I23" s="52">
        <f t="shared" si="5"/>
        <v>1112176</v>
      </c>
      <c r="J23" s="52">
        <f t="shared" si="6"/>
        <v>73830</v>
      </c>
      <c r="K23" s="51">
        <v>73830</v>
      </c>
      <c r="L23" s="51">
        <v>0</v>
      </c>
      <c r="M23" s="51">
        <v>0</v>
      </c>
      <c r="N23" s="51">
        <f t="shared" si="11"/>
        <v>1038346</v>
      </c>
      <c r="O23" s="51">
        <v>0</v>
      </c>
      <c r="P23" s="51">
        <v>0</v>
      </c>
      <c r="Q23" s="87">
        <v>34893952</v>
      </c>
      <c r="R23" s="51">
        <v>0</v>
      </c>
      <c r="S23" s="51">
        <v>0</v>
      </c>
      <c r="T23" s="52">
        <f t="shared" si="7"/>
        <v>35932298</v>
      </c>
      <c r="U23" s="54">
        <f t="shared" si="1"/>
        <v>0.06638337817036152</v>
      </c>
      <c r="V23" s="93">
        <f t="shared" si="8"/>
        <v>36006128</v>
      </c>
      <c r="W23" s="95">
        <f t="shared" si="9"/>
        <v>36006128</v>
      </c>
      <c r="X23" s="95">
        <f t="shared" si="10"/>
        <v>0</v>
      </c>
    </row>
    <row r="24" spans="1:24" s="14" customFormat="1" ht="13.5" customHeight="1">
      <c r="A24" s="37">
        <v>2.2</v>
      </c>
      <c r="B24" s="38" t="s">
        <v>60</v>
      </c>
      <c r="C24" s="52">
        <f t="shared" si="2"/>
        <v>592993</v>
      </c>
      <c r="D24" s="87">
        <v>149777</v>
      </c>
      <c r="E24" s="51">
        <v>443216</v>
      </c>
      <c r="F24" s="51">
        <v>0</v>
      </c>
      <c r="G24" s="51">
        <v>0</v>
      </c>
      <c r="H24" s="52">
        <f t="shared" si="4"/>
        <v>592993</v>
      </c>
      <c r="I24" s="52">
        <f t="shared" si="5"/>
        <v>525486</v>
      </c>
      <c r="J24" s="52">
        <f t="shared" si="6"/>
        <v>65895</v>
      </c>
      <c r="K24" s="51">
        <v>65895</v>
      </c>
      <c r="L24" s="51">
        <v>0</v>
      </c>
      <c r="M24" s="51">
        <v>0</v>
      </c>
      <c r="N24" s="51">
        <f t="shared" si="11"/>
        <v>459591</v>
      </c>
      <c r="O24" s="51">
        <v>0</v>
      </c>
      <c r="P24" s="51">
        <v>0</v>
      </c>
      <c r="Q24" s="87">
        <v>67507</v>
      </c>
      <c r="R24" s="51">
        <v>0</v>
      </c>
      <c r="S24" s="51">
        <v>0</v>
      </c>
      <c r="T24" s="52">
        <f t="shared" si="7"/>
        <v>527098</v>
      </c>
      <c r="U24" s="54">
        <f t="shared" si="1"/>
        <v>0.1253982028065448</v>
      </c>
      <c r="V24" s="93">
        <f t="shared" si="8"/>
        <v>592993</v>
      </c>
      <c r="W24" s="95">
        <f t="shared" si="9"/>
        <v>592993</v>
      </c>
      <c r="X24" s="95">
        <f t="shared" si="10"/>
        <v>0</v>
      </c>
    </row>
    <row r="25" spans="1:24" s="14" customFormat="1" ht="13.5" customHeight="1">
      <c r="A25" s="37">
        <v>2.3</v>
      </c>
      <c r="B25" s="38" t="s">
        <v>61</v>
      </c>
      <c r="C25" s="52">
        <f t="shared" si="2"/>
        <v>1462724</v>
      </c>
      <c r="D25" s="87">
        <v>1418218</v>
      </c>
      <c r="E25" s="51">
        <v>44506</v>
      </c>
      <c r="F25" s="51">
        <v>0</v>
      </c>
      <c r="G25" s="51">
        <v>0</v>
      </c>
      <c r="H25" s="52">
        <f t="shared" si="4"/>
        <v>1462724</v>
      </c>
      <c r="I25" s="52">
        <f t="shared" si="5"/>
        <v>131730</v>
      </c>
      <c r="J25" s="52">
        <f t="shared" si="6"/>
        <v>38024</v>
      </c>
      <c r="K25" s="51">
        <v>38024</v>
      </c>
      <c r="L25" s="51">
        <v>0</v>
      </c>
      <c r="M25" s="51">
        <v>0</v>
      </c>
      <c r="N25" s="51">
        <f t="shared" si="11"/>
        <v>93706</v>
      </c>
      <c r="O25" s="51">
        <v>0</v>
      </c>
      <c r="P25" s="51">
        <v>0</v>
      </c>
      <c r="Q25" s="87">
        <v>1330994</v>
      </c>
      <c r="R25" s="51">
        <v>0</v>
      </c>
      <c r="S25" s="51">
        <v>0</v>
      </c>
      <c r="T25" s="52">
        <f t="shared" si="7"/>
        <v>1424700</v>
      </c>
      <c r="U25" s="54">
        <f t="shared" si="1"/>
        <v>0.2886510286191452</v>
      </c>
      <c r="V25" s="93">
        <f t="shared" si="8"/>
        <v>1462724</v>
      </c>
      <c r="W25" s="95">
        <f t="shared" si="9"/>
        <v>1462724</v>
      </c>
      <c r="X25" s="95">
        <f t="shared" si="10"/>
        <v>0</v>
      </c>
    </row>
    <row r="26" spans="1:24" s="14" customFormat="1" ht="13.5" customHeight="1">
      <c r="A26" s="37">
        <v>2.4</v>
      </c>
      <c r="B26" s="38" t="s">
        <v>81</v>
      </c>
      <c r="C26" s="52">
        <f t="shared" si="2"/>
        <v>1200</v>
      </c>
      <c r="D26" s="87"/>
      <c r="E26" s="51">
        <v>1200</v>
      </c>
      <c r="F26" s="51">
        <v>0</v>
      </c>
      <c r="G26" s="51">
        <v>0</v>
      </c>
      <c r="H26" s="52">
        <f t="shared" si="4"/>
        <v>1200</v>
      </c>
      <c r="I26" s="52">
        <f t="shared" si="5"/>
        <v>1200</v>
      </c>
      <c r="J26" s="52">
        <f t="shared" si="6"/>
        <v>1200</v>
      </c>
      <c r="K26" s="51">
        <v>1200</v>
      </c>
      <c r="L26" s="51">
        <v>0</v>
      </c>
      <c r="M26" s="51">
        <v>0</v>
      </c>
      <c r="N26" s="51">
        <f t="shared" si="11"/>
        <v>0</v>
      </c>
      <c r="O26" s="51">
        <v>0</v>
      </c>
      <c r="P26" s="51">
        <v>0</v>
      </c>
      <c r="Q26" s="87"/>
      <c r="R26" s="51">
        <v>0</v>
      </c>
      <c r="S26" s="51">
        <v>0</v>
      </c>
      <c r="T26" s="52">
        <f t="shared" si="7"/>
        <v>0</v>
      </c>
      <c r="U26" s="54">
        <f t="shared" si="1"/>
        <v>1</v>
      </c>
      <c r="V26" s="93">
        <f t="shared" si="8"/>
        <v>1200</v>
      </c>
      <c r="W26" s="95">
        <f t="shared" si="9"/>
        <v>1200</v>
      </c>
      <c r="X26" s="95">
        <f t="shared" si="10"/>
        <v>0</v>
      </c>
    </row>
    <row r="27" spans="1:24" s="62" customFormat="1" ht="28.5" customHeight="1">
      <c r="A27" s="57">
        <v>3</v>
      </c>
      <c r="B27" s="58" t="s">
        <v>62</v>
      </c>
      <c r="C27" s="59">
        <f t="shared" si="2"/>
        <v>19579401</v>
      </c>
      <c r="D27" s="60">
        <f>SUM(D28:D31)</f>
        <v>19316522</v>
      </c>
      <c r="E27" s="167">
        <f>SUM(E28:E31)</f>
        <v>262879</v>
      </c>
      <c r="F27" s="167">
        <f>SUM(F28:F31)</f>
        <v>0</v>
      </c>
      <c r="G27" s="167">
        <f>SUM(G28:G31)</f>
        <v>0</v>
      </c>
      <c r="H27" s="60">
        <f aca="true" t="shared" si="15" ref="H27:T27">SUM(H28:H31)</f>
        <v>19579401</v>
      </c>
      <c r="I27" s="60">
        <f t="shared" si="15"/>
        <v>8833103</v>
      </c>
      <c r="J27" s="60">
        <f t="shared" si="15"/>
        <v>53842</v>
      </c>
      <c r="K27" s="167">
        <f t="shared" si="15"/>
        <v>53842</v>
      </c>
      <c r="L27" s="167">
        <f t="shared" si="15"/>
        <v>0</v>
      </c>
      <c r="M27" s="167">
        <f t="shared" si="15"/>
        <v>0</v>
      </c>
      <c r="N27" s="60">
        <f t="shared" si="11"/>
        <v>8779261</v>
      </c>
      <c r="O27" s="60">
        <f t="shared" si="15"/>
        <v>0</v>
      </c>
      <c r="P27" s="167">
        <f t="shared" si="15"/>
        <v>0</v>
      </c>
      <c r="Q27" s="60">
        <f t="shared" si="15"/>
        <v>10643075</v>
      </c>
      <c r="R27" s="60">
        <f t="shared" si="15"/>
        <v>0</v>
      </c>
      <c r="S27" s="167">
        <f t="shared" si="15"/>
        <v>103223</v>
      </c>
      <c r="T27" s="60">
        <f t="shared" si="15"/>
        <v>19525559</v>
      </c>
      <c r="U27" s="61">
        <f t="shared" si="1"/>
        <v>0.006095479697225312</v>
      </c>
      <c r="V27" s="93">
        <f t="shared" si="8"/>
        <v>19579401</v>
      </c>
      <c r="W27" s="95">
        <f t="shared" si="9"/>
        <v>19579401</v>
      </c>
      <c r="X27" s="95">
        <f t="shared" si="10"/>
        <v>0</v>
      </c>
    </row>
    <row r="28" spans="1:24" s="14" customFormat="1" ht="27" customHeight="1">
      <c r="A28" s="37">
        <v>3.1</v>
      </c>
      <c r="B28" s="38" t="s">
        <v>63</v>
      </c>
      <c r="C28" s="52">
        <f t="shared" si="2"/>
        <v>907348</v>
      </c>
      <c r="D28" s="73">
        <v>905848</v>
      </c>
      <c r="E28" s="51">
        <v>1500</v>
      </c>
      <c r="F28" s="51">
        <v>0</v>
      </c>
      <c r="G28" s="51">
        <v>0</v>
      </c>
      <c r="H28" s="52">
        <f t="shared" si="4"/>
        <v>907348</v>
      </c>
      <c r="I28" s="52">
        <f t="shared" si="5"/>
        <v>439921</v>
      </c>
      <c r="J28" s="52">
        <f t="shared" si="6"/>
        <v>900</v>
      </c>
      <c r="K28" s="51">
        <v>900</v>
      </c>
      <c r="L28" s="51">
        <v>0</v>
      </c>
      <c r="M28" s="51">
        <v>0</v>
      </c>
      <c r="N28" s="51">
        <f t="shared" si="11"/>
        <v>439021</v>
      </c>
      <c r="O28" s="51">
        <v>0</v>
      </c>
      <c r="P28" s="51">
        <v>0</v>
      </c>
      <c r="Q28" s="73">
        <v>467427</v>
      </c>
      <c r="R28" s="51">
        <v>0</v>
      </c>
      <c r="S28" s="51">
        <v>0</v>
      </c>
      <c r="T28" s="52">
        <f t="shared" si="7"/>
        <v>906448</v>
      </c>
      <c r="U28" s="54">
        <f t="shared" si="1"/>
        <v>0.002045821863470941</v>
      </c>
      <c r="V28" s="93">
        <f t="shared" si="8"/>
        <v>907348</v>
      </c>
      <c r="W28" s="95">
        <f t="shared" si="9"/>
        <v>907348</v>
      </c>
      <c r="X28" s="95">
        <f t="shared" si="10"/>
        <v>0</v>
      </c>
    </row>
    <row r="29" spans="1:24" s="14" customFormat="1" ht="13.5" customHeight="1">
      <c r="A29" s="37">
        <v>3.2</v>
      </c>
      <c r="B29" s="38" t="s">
        <v>64</v>
      </c>
      <c r="C29" s="52">
        <f t="shared" si="2"/>
        <v>9087772</v>
      </c>
      <c r="D29" s="73">
        <v>8934213</v>
      </c>
      <c r="E29" s="51">
        <v>153559</v>
      </c>
      <c r="F29" s="51">
        <v>0</v>
      </c>
      <c r="G29" s="51">
        <v>0</v>
      </c>
      <c r="H29" s="52">
        <f t="shared" si="4"/>
        <v>9087772</v>
      </c>
      <c r="I29" s="52">
        <f t="shared" si="5"/>
        <v>1117087</v>
      </c>
      <c r="J29" s="52">
        <f t="shared" si="6"/>
        <v>24670</v>
      </c>
      <c r="K29" s="51">
        <v>24670</v>
      </c>
      <c r="L29" s="51">
        <v>0</v>
      </c>
      <c r="M29" s="51">
        <v>0</v>
      </c>
      <c r="N29" s="51">
        <f t="shared" si="11"/>
        <v>1092417</v>
      </c>
      <c r="O29" s="51">
        <v>0</v>
      </c>
      <c r="P29" s="51">
        <v>0</v>
      </c>
      <c r="Q29" s="73">
        <v>7867462</v>
      </c>
      <c r="R29" s="51">
        <v>0</v>
      </c>
      <c r="S29" s="51">
        <v>103223</v>
      </c>
      <c r="T29" s="52">
        <f t="shared" si="7"/>
        <v>9063102</v>
      </c>
      <c r="U29" s="54">
        <f t="shared" si="1"/>
        <v>0.02208422441582437</v>
      </c>
      <c r="V29" s="93">
        <f t="shared" si="8"/>
        <v>9087772</v>
      </c>
      <c r="W29" s="95">
        <f t="shared" si="9"/>
        <v>9087772</v>
      </c>
      <c r="X29" s="95">
        <f t="shared" si="10"/>
        <v>0</v>
      </c>
    </row>
    <row r="30" spans="1:24" s="14" customFormat="1" ht="13.5" customHeight="1">
      <c r="A30" s="37">
        <v>3.3</v>
      </c>
      <c r="B30" s="38" t="s">
        <v>65</v>
      </c>
      <c r="C30" s="52">
        <f t="shared" si="2"/>
        <v>9548818</v>
      </c>
      <c r="D30" s="73">
        <v>9445173</v>
      </c>
      <c r="E30" s="51">
        <v>103645</v>
      </c>
      <c r="F30" s="51">
        <v>0</v>
      </c>
      <c r="G30" s="51">
        <v>0</v>
      </c>
      <c r="H30" s="52">
        <f t="shared" si="4"/>
        <v>9548818</v>
      </c>
      <c r="I30" s="52">
        <f t="shared" si="5"/>
        <v>7252781</v>
      </c>
      <c r="J30" s="52">
        <f t="shared" si="6"/>
        <v>25972</v>
      </c>
      <c r="K30" s="51">
        <v>25972</v>
      </c>
      <c r="L30" s="51">
        <v>0</v>
      </c>
      <c r="M30" s="51">
        <v>0</v>
      </c>
      <c r="N30" s="51">
        <f t="shared" si="11"/>
        <v>7226809</v>
      </c>
      <c r="O30" s="51">
        <v>0</v>
      </c>
      <c r="P30" s="51">
        <v>0</v>
      </c>
      <c r="Q30" s="73">
        <v>2296037</v>
      </c>
      <c r="R30" s="51">
        <v>0</v>
      </c>
      <c r="S30" s="51">
        <v>0</v>
      </c>
      <c r="T30" s="52">
        <f t="shared" si="7"/>
        <v>9522846</v>
      </c>
      <c r="U30" s="54">
        <f t="shared" si="1"/>
        <v>0.0035809712164202945</v>
      </c>
      <c r="V30" s="93">
        <f t="shared" si="8"/>
        <v>9548818</v>
      </c>
      <c r="W30" s="95">
        <f t="shared" si="9"/>
        <v>9548818</v>
      </c>
      <c r="X30" s="95">
        <f t="shared" si="10"/>
        <v>0</v>
      </c>
    </row>
    <row r="31" spans="1:24" s="14" customFormat="1" ht="13.5" customHeight="1">
      <c r="A31" s="37">
        <v>3.4</v>
      </c>
      <c r="B31" s="38" t="s">
        <v>66</v>
      </c>
      <c r="C31" s="52">
        <f t="shared" si="2"/>
        <v>35463</v>
      </c>
      <c r="D31" s="73">
        <v>31288</v>
      </c>
      <c r="E31" s="51">
        <v>4175</v>
      </c>
      <c r="F31" s="51">
        <v>0</v>
      </c>
      <c r="G31" s="51">
        <v>0</v>
      </c>
      <c r="H31" s="52">
        <f t="shared" si="4"/>
        <v>35463</v>
      </c>
      <c r="I31" s="52">
        <f t="shared" si="5"/>
        <v>23314</v>
      </c>
      <c r="J31" s="52">
        <f t="shared" si="6"/>
        <v>2300</v>
      </c>
      <c r="K31" s="51">
        <v>2300</v>
      </c>
      <c r="L31" s="51">
        <v>0</v>
      </c>
      <c r="M31" s="51">
        <v>0</v>
      </c>
      <c r="N31" s="51">
        <f t="shared" si="11"/>
        <v>21014</v>
      </c>
      <c r="O31" s="51">
        <v>0</v>
      </c>
      <c r="P31" s="51">
        <v>0</v>
      </c>
      <c r="Q31" s="73">
        <v>12149</v>
      </c>
      <c r="R31" s="51">
        <v>0</v>
      </c>
      <c r="S31" s="51">
        <v>0</v>
      </c>
      <c r="T31" s="52">
        <f t="shared" si="7"/>
        <v>33163</v>
      </c>
      <c r="U31" s="54">
        <f t="shared" si="1"/>
        <v>0.09865316976923737</v>
      </c>
      <c r="V31" s="93">
        <f t="shared" si="8"/>
        <v>35463</v>
      </c>
      <c r="W31" s="95">
        <f t="shared" si="9"/>
        <v>35463</v>
      </c>
      <c r="X31" s="95">
        <f t="shared" si="10"/>
        <v>0</v>
      </c>
    </row>
    <row r="32" spans="1:24" s="62" customFormat="1" ht="25.5" customHeight="1">
      <c r="A32" s="57">
        <v>4</v>
      </c>
      <c r="B32" s="58" t="s">
        <v>67</v>
      </c>
      <c r="C32" s="59">
        <f t="shared" si="2"/>
        <v>12014346</v>
      </c>
      <c r="D32" s="60">
        <f aca="true" t="shared" si="16" ref="D32:M32">SUM(D33:D37)</f>
        <v>8256681</v>
      </c>
      <c r="E32" s="167">
        <f t="shared" si="16"/>
        <v>3757665</v>
      </c>
      <c r="F32" s="167">
        <f t="shared" si="16"/>
        <v>200</v>
      </c>
      <c r="G32" s="167">
        <f t="shared" si="16"/>
        <v>0</v>
      </c>
      <c r="H32" s="60">
        <f t="shared" si="16"/>
        <v>12014146</v>
      </c>
      <c r="I32" s="60">
        <f t="shared" si="16"/>
        <v>4652459</v>
      </c>
      <c r="J32" s="60">
        <f t="shared" si="16"/>
        <v>1869069</v>
      </c>
      <c r="K32" s="167">
        <f t="shared" si="16"/>
        <v>1869069</v>
      </c>
      <c r="L32" s="167">
        <f t="shared" si="16"/>
        <v>0</v>
      </c>
      <c r="M32" s="167">
        <f t="shared" si="16"/>
        <v>0</v>
      </c>
      <c r="N32" s="60">
        <f t="shared" si="11"/>
        <v>2780904</v>
      </c>
      <c r="O32" s="60">
        <f aca="true" t="shared" si="17" ref="O32:T32">SUM(O33:O37)</f>
        <v>0</v>
      </c>
      <c r="P32" s="167">
        <f t="shared" si="17"/>
        <v>2486</v>
      </c>
      <c r="Q32" s="60">
        <f t="shared" si="17"/>
        <v>6596031</v>
      </c>
      <c r="R32" s="60">
        <f t="shared" si="17"/>
        <v>0</v>
      </c>
      <c r="S32" s="167">
        <f t="shared" si="17"/>
        <v>765656</v>
      </c>
      <c r="T32" s="60">
        <f t="shared" si="17"/>
        <v>10145077</v>
      </c>
      <c r="U32" s="61">
        <f t="shared" si="1"/>
        <v>0.40173787667983746</v>
      </c>
      <c r="V32" s="93">
        <f t="shared" si="8"/>
        <v>12014146</v>
      </c>
      <c r="W32" s="95">
        <f t="shared" si="9"/>
        <v>12014146</v>
      </c>
      <c r="X32" s="95">
        <f t="shared" si="10"/>
        <v>0</v>
      </c>
    </row>
    <row r="33" spans="1:24" s="14" customFormat="1" ht="13.5" customHeight="1">
      <c r="A33" s="37">
        <v>4.1</v>
      </c>
      <c r="B33" s="38" t="s">
        <v>69</v>
      </c>
      <c r="C33" s="52">
        <f t="shared" si="2"/>
        <v>190029</v>
      </c>
      <c r="D33" s="55">
        <v>176354</v>
      </c>
      <c r="E33" s="51">
        <v>13675</v>
      </c>
      <c r="F33" s="51">
        <v>0</v>
      </c>
      <c r="G33" s="51">
        <v>0</v>
      </c>
      <c r="H33" s="52">
        <f t="shared" si="4"/>
        <v>190029</v>
      </c>
      <c r="I33" s="52">
        <f t="shared" si="5"/>
        <v>190029</v>
      </c>
      <c r="J33" s="52">
        <f t="shared" si="6"/>
        <v>35126</v>
      </c>
      <c r="K33" s="51">
        <v>35126</v>
      </c>
      <c r="L33" s="51">
        <v>0</v>
      </c>
      <c r="M33" s="51">
        <v>0</v>
      </c>
      <c r="N33" s="51">
        <f t="shared" si="11"/>
        <v>152417</v>
      </c>
      <c r="O33" s="51">
        <v>0</v>
      </c>
      <c r="P33" s="51">
        <v>2486</v>
      </c>
      <c r="Q33" s="55">
        <v>0</v>
      </c>
      <c r="R33" s="51">
        <v>0</v>
      </c>
      <c r="S33" s="51">
        <v>0</v>
      </c>
      <c r="T33" s="52">
        <f t="shared" si="7"/>
        <v>154903</v>
      </c>
      <c r="U33" s="54">
        <f t="shared" si="1"/>
        <v>0.18484547095443327</v>
      </c>
      <c r="V33" s="93">
        <f t="shared" si="8"/>
        <v>190029</v>
      </c>
      <c r="W33" s="95">
        <f t="shared" si="9"/>
        <v>190029</v>
      </c>
      <c r="X33" s="95">
        <f t="shared" si="10"/>
        <v>0</v>
      </c>
    </row>
    <row r="34" spans="1:24" s="14" customFormat="1" ht="13.5" customHeight="1">
      <c r="A34" s="37">
        <v>4.3</v>
      </c>
      <c r="B34" s="38" t="s">
        <v>71</v>
      </c>
      <c r="C34" s="52">
        <f t="shared" si="2"/>
        <v>6526333</v>
      </c>
      <c r="D34" s="55">
        <v>6510683</v>
      </c>
      <c r="E34" s="51">
        <v>15650</v>
      </c>
      <c r="F34" s="51">
        <v>0</v>
      </c>
      <c r="G34" s="51">
        <v>0</v>
      </c>
      <c r="H34" s="52">
        <f t="shared" si="4"/>
        <v>6526333</v>
      </c>
      <c r="I34" s="52">
        <f t="shared" si="5"/>
        <v>37370</v>
      </c>
      <c r="J34" s="52">
        <f t="shared" si="6"/>
        <v>10450</v>
      </c>
      <c r="K34" s="51">
        <v>10450</v>
      </c>
      <c r="L34" s="51">
        <v>0</v>
      </c>
      <c r="M34" s="51">
        <v>0</v>
      </c>
      <c r="N34" s="51">
        <f t="shared" si="11"/>
        <v>26920</v>
      </c>
      <c r="O34" s="51">
        <v>0</v>
      </c>
      <c r="P34" s="51">
        <v>0</v>
      </c>
      <c r="Q34" s="55">
        <v>6488963</v>
      </c>
      <c r="R34" s="51">
        <v>0</v>
      </c>
      <c r="S34" s="51">
        <v>0</v>
      </c>
      <c r="T34" s="52">
        <f t="shared" si="7"/>
        <v>6515883</v>
      </c>
      <c r="U34" s="54">
        <f t="shared" si="1"/>
        <v>0.27963607171527965</v>
      </c>
      <c r="V34" s="93">
        <f t="shared" si="8"/>
        <v>6526333</v>
      </c>
      <c r="W34" s="95">
        <f t="shared" si="9"/>
        <v>6526333</v>
      </c>
      <c r="X34" s="95">
        <f t="shared" si="10"/>
        <v>0</v>
      </c>
    </row>
    <row r="35" spans="1:24" s="14" customFormat="1" ht="13.5" customHeight="1">
      <c r="A35" s="37">
        <v>4.4</v>
      </c>
      <c r="B35" s="38" t="s">
        <v>72</v>
      </c>
      <c r="C35" s="52">
        <f t="shared" si="2"/>
        <v>503080</v>
      </c>
      <c r="D35" s="55">
        <v>469855</v>
      </c>
      <c r="E35" s="51">
        <v>33225</v>
      </c>
      <c r="F35" s="51">
        <v>0</v>
      </c>
      <c r="G35" s="51">
        <v>0</v>
      </c>
      <c r="H35" s="52">
        <f t="shared" si="4"/>
        <v>503080</v>
      </c>
      <c r="I35" s="52">
        <f t="shared" si="5"/>
        <v>444850</v>
      </c>
      <c r="J35" s="52">
        <f t="shared" si="6"/>
        <v>1100</v>
      </c>
      <c r="K35" s="51">
        <v>1100</v>
      </c>
      <c r="L35" s="51">
        <v>0</v>
      </c>
      <c r="M35" s="51">
        <v>0</v>
      </c>
      <c r="N35" s="51">
        <f t="shared" si="11"/>
        <v>443750</v>
      </c>
      <c r="O35" s="51">
        <v>0</v>
      </c>
      <c r="P35" s="51">
        <v>0</v>
      </c>
      <c r="Q35" s="55">
        <v>58230</v>
      </c>
      <c r="R35" s="51">
        <v>0</v>
      </c>
      <c r="S35" s="51">
        <v>0</v>
      </c>
      <c r="T35" s="52">
        <f t="shared" si="7"/>
        <v>501980</v>
      </c>
      <c r="U35" s="54">
        <f t="shared" si="1"/>
        <v>0.002472743621445431</v>
      </c>
      <c r="V35" s="93">
        <f t="shared" si="8"/>
        <v>503080</v>
      </c>
      <c r="W35" s="95">
        <f t="shared" si="9"/>
        <v>503080</v>
      </c>
      <c r="X35" s="95">
        <f t="shared" si="10"/>
        <v>0</v>
      </c>
    </row>
    <row r="36" spans="1:24" s="14" customFormat="1" ht="13.5" customHeight="1">
      <c r="A36" s="37">
        <v>4.5</v>
      </c>
      <c r="B36" s="38" t="s">
        <v>91</v>
      </c>
      <c r="C36" s="52">
        <f t="shared" si="2"/>
        <v>4787244</v>
      </c>
      <c r="D36" s="74">
        <v>1099789</v>
      </c>
      <c r="E36" s="51">
        <v>3687455</v>
      </c>
      <c r="F36" s="51">
        <v>200</v>
      </c>
      <c r="G36" s="51">
        <v>0</v>
      </c>
      <c r="H36" s="52">
        <f t="shared" si="4"/>
        <v>4787044</v>
      </c>
      <c r="I36" s="52">
        <f t="shared" si="5"/>
        <v>3972550</v>
      </c>
      <c r="J36" s="52">
        <f t="shared" si="6"/>
        <v>1816293</v>
      </c>
      <c r="K36" s="51">
        <v>1816293</v>
      </c>
      <c r="L36" s="51">
        <v>0</v>
      </c>
      <c r="M36" s="51">
        <v>0</v>
      </c>
      <c r="N36" s="51">
        <f t="shared" si="11"/>
        <v>2156257</v>
      </c>
      <c r="O36" s="51">
        <v>0</v>
      </c>
      <c r="P36" s="51">
        <v>0</v>
      </c>
      <c r="Q36" s="74">
        <v>48838</v>
      </c>
      <c r="R36" s="51">
        <v>0</v>
      </c>
      <c r="S36" s="51">
        <v>765656</v>
      </c>
      <c r="T36" s="52">
        <f t="shared" si="7"/>
        <v>2970751</v>
      </c>
      <c r="U36" s="54">
        <f t="shared" si="1"/>
        <v>0.4572108595234799</v>
      </c>
      <c r="V36" s="93">
        <f t="shared" si="8"/>
        <v>4787044</v>
      </c>
      <c r="W36" s="95">
        <f t="shared" si="9"/>
        <v>4787044</v>
      </c>
      <c r="X36" s="95">
        <f t="shared" si="10"/>
        <v>0</v>
      </c>
    </row>
    <row r="37" spans="1:24" s="14" customFormat="1" ht="13.5" customHeight="1">
      <c r="A37" s="37">
        <v>4.6</v>
      </c>
      <c r="B37" s="38" t="s">
        <v>68</v>
      </c>
      <c r="C37" s="52">
        <f t="shared" si="2"/>
        <v>7660</v>
      </c>
      <c r="D37" s="55">
        <v>0</v>
      </c>
      <c r="E37" s="51">
        <v>7660</v>
      </c>
      <c r="F37" s="51">
        <v>0</v>
      </c>
      <c r="G37" s="51">
        <v>0</v>
      </c>
      <c r="H37" s="52">
        <f t="shared" si="4"/>
        <v>7660</v>
      </c>
      <c r="I37" s="52">
        <f t="shared" si="5"/>
        <v>7660</v>
      </c>
      <c r="J37" s="52">
        <f t="shared" si="6"/>
        <v>6100</v>
      </c>
      <c r="K37" s="51">
        <v>6100</v>
      </c>
      <c r="L37" s="51">
        <v>0</v>
      </c>
      <c r="M37" s="51">
        <v>0</v>
      </c>
      <c r="N37" s="51">
        <f t="shared" si="11"/>
        <v>1560</v>
      </c>
      <c r="O37" s="51">
        <v>0</v>
      </c>
      <c r="P37" s="51">
        <v>0</v>
      </c>
      <c r="Q37" s="55">
        <v>0</v>
      </c>
      <c r="R37" s="51">
        <v>0</v>
      </c>
      <c r="S37" s="51">
        <v>0</v>
      </c>
      <c r="T37" s="52">
        <f t="shared" si="7"/>
        <v>1560</v>
      </c>
      <c r="U37" s="54">
        <f t="shared" si="1"/>
        <v>0.7963446475195822</v>
      </c>
      <c r="V37" s="93">
        <f t="shared" si="8"/>
        <v>7660</v>
      </c>
      <c r="W37" s="95">
        <f t="shared" si="9"/>
        <v>7660</v>
      </c>
      <c r="X37" s="95">
        <f t="shared" si="10"/>
        <v>0</v>
      </c>
    </row>
    <row r="38" spans="1:24" s="62" customFormat="1" ht="26.25" customHeight="1">
      <c r="A38" s="57">
        <v>5</v>
      </c>
      <c r="B38" s="58" t="s">
        <v>73</v>
      </c>
      <c r="C38" s="59">
        <f t="shared" si="2"/>
        <v>22899868</v>
      </c>
      <c r="D38" s="60">
        <f>SUM(D39:D42)</f>
        <v>15438536</v>
      </c>
      <c r="E38" s="167">
        <f>SUM(E39:E42)</f>
        <v>7461332</v>
      </c>
      <c r="F38" s="167">
        <f>SUM(F39:F42)</f>
        <v>749</v>
      </c>
      <c r="G38" s="167">
        <f>SUM(G39:G42)</f>
        <v>0</v>
      </c>
      <c r="H38" s="60">
        <f aca="true" t="shared" si="18" ref="H38:T38">SUM(H39:H42)</f>
        <v>22899119</v>
      </c>
      <c r="I38" s="60">
        <f t="shared" si="18"/>
        <v>20979476</v>
      </c>
      <c r="J38" s="60">
        <f t="shared" si="18"/>
        <v>1082507</v>
      </c>
      <c r="K38" s="167">
        <f t="shared" si="18"/>
        <v>1065235</v>
      </c>
      <c r="L38" s="167">
        <f t="shared" si="18"/>
        <v>17272</v>
      </c>
      <c r="M38" s="167">
        <f t="shared" si="18"/>
        <v>0</v>
      </c>
      <c r="N38" s="60">
        <f t="shared" si="11"/>
        <v>19896969</v>
      </c>
      <c r="O38" s="60">
        <f t="shared" si="18"/>
        <v>0</v>
      </c>
      <c r="P38" s="167">
        <f t="shared" si="18"/>
        <v>0</v>
      </c>
      <c r="Q38" s="60">
        <f t="shared" si="18"/>
        <v>1919643</v>
      </c>
      <c r="R38" s="60">
        <f t="shared" si="18"/>
        <v>0</v>
      </c>
      <c r="S38" s="167">
        <f t="shared" si="18"/>
        <v>0</v>
      </c>
      <c r="T38" s="60">
        <f t="shared" si="18"/>
        <v>21816612</v>
      </c>
      <c r="U38" s="61">
        <f t="shared" si="1"/>
        <v>0.05159838119884405</v>
      </c>
      <c r="V38" s="93">
        <f t="shared" si="8"/>
        <v>22899119</v>
      </c>
      <c r="W38" s="95">
        <f t="shared" si="9"/>
        <v>22899119</v>
      </c>
      <c r="X38" s="95">
        <f t="shared" si="10"/>
        <v>0</v>
      </c>
    </row>
    <row r="39" spans="1:24" s="14" customFormat="1" ht="15" customHeight="1">
      <c r="A39" s="37">
        <v>5.1</v>
      </c>
      <c r="B39" s="38" t="s">
        <v>74</v>
      </c>
      <c r="C39" s="52">
        <f>D39+E39</f>
        <v>1405358</v>
      </c>
      <c r="D39" s="51">
        <v>1237202</v>
      </c>
      <c r="E39" s="51">
        <v>168156</v>
      </c>
      <c r="F39" s="51">
        <v>749</v>
      </c>
      <c r="G39" s="51"/>
      <c r="H39" s="52">
        <f>C39-G39-F39</f>
        <v>1404609</v>
      </c>
      <c r="I39" s="52">
        <f t="shared" si="5"/>
        <v>554231</v>
      </c>
      <c r="J39" s="52">
        <f t="shared" si="6"/>
        <v>250185</v>
      </c>
      <c r="K39" s="51">
        <v>232913</v>
      </c>
      <c r="L39" s="51">
        <v>17272</v>
      </c>
      <c r="M39" s="51">
        <v>0</v>
      </c>
      <c r="N39" s="51">
        <f>C39-F39-G39-K39-L39-M39-O39-P39-Q39-R39-S39</f>
        <v>304046</v>
      </c>
      <c r="O39" s="51">
        <v>0</v>
      </c>
      <c r="P39" s="51">
        <v>0</v>
      </c>
      <c r="Q39" s="51">
        <v>850378</v>
      </c>
      <c r="R39" s="51">
        <v>0</v>
      </c>
      <c r="S39" s="51">
        <v>0</v>
      </c>
      <c r="T39" s="52">
        <f t="shared" si="7"/>
        <v>1154424</v>
      </c>
      <c r="U39" s="54">
        <f t="shared" si="1"/>
        <v>0.4514092499336919</v>
      </c>
      <c r="V39" s="93">
        <f>IF(H39=C39-F39-G39,H39,"KT lai")</f>
        <v>1404609</v>
      </c>
      <c r="W39" s="95">
        <f t="shared" si="9"/>
        <v>1404609</v>
      </c>
      <c r="X39" s="95">
        <f t="shared" si="10"/>
        <v>0</v>
      </c>
    </row>
    <row r="40" spans="1:24" s="14" customFormat="1" ht="18" customHeight="1">
      <c r="A40" s="37">
        <v>5.2</v>
      </c>
      <c r="B40" s="38" t="s">
        <v>75</v>
      </c>
      <c r="C40" s="52">
        <f>D40+E40</f>
        <v>35712</v>
      </c>
      <c r="D40" s="51">
        <v>11412</v>
      </c>
      <c r="E40" s="51">
        <v>24300</v>
      </c>
      <c r="F40" s="51">
        <v>0</v>
      </c>
      <c r="G40" s="51">
        <v>0</v>
      </c>
      <c r="H40" s="52">
        <f>C40-G40-F40</f>
        <v>35712</v>
      </c>
      <c r="I40" s="52">
        <f>K40+L40+M40+N40+O40+P40</f>
        <v>35712</v>
      </c>
      <c r="J40" s="52">
        <f>K40+L40+M40</f>
        <v>3400</v>
      </c>
      <c r="K40" s="51">
        <v>3400</v>
      </c>
      <c r="L40" s="51">
        <v>0</v>
      </c>
      <c r="M40" s="51">
        <v>0</v>
      </c>
      <c r="N40" s="51">
        <f>C40-F40-G40-K40-L40-M40-O40-P40-Q40-R40-S40</f>
        <v>32312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2">
        <f>SUM(N40:S40)</f>
        <v>32312</v>
      </c>
      <c r="U40" s="54">
        <f>IF(I40&lt;&gt;0,J40/I40,"")</f>
        <v>0.09520609318996416</v>
      </c>
      <c r="V40" s="93">
        <f>IF(H40=C40-F40-G40,H40,"KT lai")</f>
        <v>35712</v>
      </c>
      <c r="W40" s="95">
        <f>I40+Q40+R40+S40</f>
        <v>35712</v>
      </c>
      <c r="X40" s="95">
        <f>V40-W40</f>
        <v>0</v>
      </c>
    </row>
    <row r="41" spans="1:24" s="14" customFormat="1" ht="15" customHeight="1">
      <c r="A41" s="37">
        <v>5.3</v>
      </c>
      <c r="B41" s="38" t="s">
        <v>92</v>
      </c>
      <c r="C41" s="52">
        <f>D41+E41</f>
        <v>2535109</v>
      </c>
      <c r="D41" s="51">
        <v>494727</v>
      </c>
      <c r="E41" s="51">
        <v>2040382</v>
      </c>
      <c r="F41" s="51">
        <v>0</v>
      </c>
      <c r="G41" s="51">
        <v>0</v>
      </c>
      <c r="H41" s="52">
        <f>C41-G41-F41</f>
        <v>2535109</v>
      </c>
      <c r="I41" s="52">
        <f>K41+L41+M41+N41+O41+P41</f>
        <v>2319883</v>
      </c>
      <c r="J41" s="52">
        <f>K41+L41+M41</f>
        <v>36500</v>
      </c>
      <c r="K41" s="51">
        <v>36500</v>
      </c>
      <c r="L41" s="51">
        <v>0</v>
      </c>
      <c r="M41" s="51">
        <v>0</v>
      </c>
      <c r="N41" s="51">
        <f>C41-F41-G41-K41-L41-M41-O41-P41-Q41-R41-S41</f>
        <v>2283383</v>
      </c>
      <c r="O41" s="51"/>
      <c r="P41" s="51">
        <v>0</v>
      </c>
      <c r="Q41" s="51">
        <v>215226</v>
      </c>
      <c r="R41" s="51"/>
      <c r="S41" s="51">
        <v>0</v>
      </c>
      <c r="T41" s="52">
        <f>SUM(N41:S41)</f>
        <v>2498609</v>
      </c>
      <c r="U41" s="54">
        <f>IF(I41&lt;&gt;0,J41/I41,"")</f>
        <v>0.01573355207999714</v>
      </c>
      <c r="V41" s="93"/>
      <c r="W41" s="95"/>
      <c r="X41" s="95"/>
    </row>
    <row r="42" spans="1:24" s="14" customFormat="1" ht="18" customHeight="1">
      <c r="A42" s="37">
        <v>5.4</v>
      </c>
      <c r="B42" s="38" t="s">
        <v>79</v>
      </c>
      <c r="C42" s="52">
        <f>D42+E42</f>
        <v>18923689</v>
      </c>
      <c r="D42" s="51">
        <v>13695195</v>
      </c>
      <c r="E42" s="51">
        <v>5228494</v>
      </c>
      <c r="F42" s="51">
        <v>0</v>
      </c>
      <c r="G42" s="51">
        <v>0</v>
      </c>
      <c r="H42" s="52">
        <f>C42-G42-F42</f>
        <v>18923689</v>
      </c>
      <c r="I42" s="52">
        <f>K42+L42+M42+N42+O42+P42</f>
        <v>18069650</v>
      </c>
      <c r="J42" s="52">
        <f>K42+L42+M42</f>
        <v>792422</v>
      </c>
      <c r="K42" s="51">
        <v>792422</v>
      </c>
      <c r="L42" s="51">
        <v>0</v>
      </c>
      <c r="M42" s="51">
        <v>0</v>
      </c>
      <c r="N42" s="51">
        <f>C42-F42-G42-K42-L42-M42-O42-P42-Q42-R42-S42</f>
        <v>17277228</v>
      </c>
      <c r="O42" s="51">
        <v>0</v>
      </c>
      <c r="P42" s="51">
        <v>0</v>
      </c>
      <c r="Q42" s="51">
        <v>854039</v>
      </c>
      <c r="R42" s="51">
        <v>0</v>
      </c>
      <c r="S42" s="51">
        <v>0</v>
      </c>
      <c r="T42" s="52">
        <f t="shared" si="7"/>
        <v>18131267</v>
      </c>
      <c r="U42" s="54">
        <f t="shared" si="1"/>
        <v>0.04385375477665589</v>
      </c>
      <c r="V42" s="93">
        <f>IF(H42=C42-F42-G42,H42,"KT lai")</f>
        <v>18923689</v>
      </c>
      <c r="W42" s="95">
        <f t="shared" si="9"/>
        <v>18923689</v>
      </c>
      <c r="X42" s="95">
        <f t="shared" si="10"/>
        <v>0</v>
      </c>
    </row>
    <row r="43" spans="1:24" s="62" customFormat="1" ht="27" customHeight="1">
      <c r="A43" s="57">
        <v>6</v>
      </c>
      <c r="B43" s="58" t="s">
        <v>76</v>
      </c>
      <c r="C43" s="59">
        <f t="shared" si="2"/>
        <v>67538729</v>
      </c>
      <c r="D43" s="60">
        <f aca="true" t="shared" si="19" ref="D43:M43">SUM(D44:D48)</f>
        <v>65982852</v>
      </c>
      <c r="E43" s="167">
        <f t="shared" si="19"/>
        <v>1555877</v>
      </c>
      <c r="F43" s="167">
        <f t="shared" si="19"/>
        <v>58800</v>
      </c>
      <c r="G43" s="167">
        <f t="shared" si="19"/>
        <v>0</v>
      </c>
      <c r="H43" s="60">
        <f t="shared" si="19"/>
        <v>67479929</v>
      </c>
      <c r="I43" s="60">
        <f t="shared" si="19"/>
        <v>26722396</v>
      </c>
      <c r="J43" s="60">
        <f t="shared" si="19"/>
        <v>906893</v>
      </c>
      <c r="K43" s="167">
        <f t="shared" si="19"/>
        <v>750300</v>
      </c>
      <c r="L43" s="167">
        <f t="shared" si="19"/>
        <v>64679</v>
      </c>
      <c r="M43" s="167">
        <f t="shared" si="19"/>
        <v>91914</v>
      </c>
      <c r="N43" s="60">
        <f t="shared" si="11"/>
        <v>25815503</v>
      </c>
      <c r="O43" s="60">
        <f aca="true" t="shared" si="20" ref="O43:T43">SUM(O44:O48)</f>
        <v>0</v>
      </c>
      <c r="P43" s="167">
        <f t="shared" si="20"/>
        <v>0</v>
      </c>
      <c r="Q43" s="60">
        <f t="shared" si="20"/>
        <v>40757533</v>
      </c>
      <c r="R43" s="60">
        <f t="shared" si="20"/>
        <v>0</v>
      </c>
      <c r="S43" s="167">
        <f t="shared" si="20"/>
        <v>0</v>
      </c>
      <c r="T43" s="60">
        <f t="shared" si="20"/>
        <v>66573036</v>
      </c>
      <c r="U43" s="61">
        <f t="shared" si="1"/>
        <v>0.03393756308378934</v>
      </c>
      <c r="V43" s="93">
        <f t="shared" si="8"/>
        <v>67479929</v>
      </c>
      <c r="W43" s="95">
        <f t="shared" si="9"/>
        <v>67479929</v>
      </c>
      <c r="X43" s="95">
        <f t="shared" si="10"/>
        <v>0</v>
      </c>
    </row>
    <row r="44" spans="1:24" s="14" customFormat="1" ht="13.5" customHeight="1">
      <c r="A44" s="37">
        <v>6.1</v>
      </c>
      <c r="B44" s="38" t="s">
        <v>78</v>
      </c>
      <c r="C44" s="52">
        <f t="shared" si="2"/>
        <v>44876372</v>
      </c>
      <c r="D44" s="56">
        <v>44089640</v>
      </c>
      <c r="E44" s="51">
        <v>786732</v>
      </c>
      <c r="F44" s="51">
        <v>0</v>
      </c>
      <c r="G44" s="51">
        <v>0</v>
      </c>
      <c r="H44" s="52">
        <f t="shared" si="4"/>
        <v>44876372</v>
      </c>
      <c r="I44" s="52">
        <f t="shared" si="5"/>
        <v>13045766</v>
      </c>
      <c r="J44" s="52">
        <f t="shared" si="6"/>
        <v>229752</v>
      </c>
      <c r="K44" s="51">
        <v>180756</v>
      </c>
      <c r="L44" s="51">
        <v>10330</v>
      </c>
      <c r="M44" s="51">
        <v>38666</v>
      </c>
      <c r="N44" s="51">
        <f t="shared" si="11"/>
        <v>12816014</v>
      </c>
      <c r="O44" s="51">
        <v>0</v>
      </c>
      <c r="P44" s="51">
        <v>0</v>
      </c>
      <c r="Q44" s="169">
        <v>31830606</v>
      </c>
      <c r="R44" s="51">
        <v>0</v>
      </c>
      <c r="S44" s="51">
        <v>0</v>
      </c>
      <c r="T44" s="52">
        <f t="shared" si="7"/>
        <v>44646620</v>
      </c>
      <c r="U44" s="54">
        <f t="shared" si="1"/>
        <v>0.017611231107471956</v>
      </c>
      <c r="V44" s="93">
        <f t="shared" si="8"/>
        <v>44876372</v>
      </c>
      <c r="W44" s="95">
        <f t="shared" si="9"/>
        <v>44876372</v>
      </c>
      <c r="X44" s="95">
        <f t="shared" si="10"/>
        <v>0</v>
      </c>
    </row>
    <row r="45" spans="1:24" s="14" customFormat="1" ht="13.5" customHeight="1">
      <c r="A45" s="37">
        <v>6.2</v>
      </c>
      <c r="B45" s="38" t="s">
        <v>80</v>
      </c>
      <c r="C45" s="52">
        <f t="shared" si="2"/>
        <v>6975802</v>
      </c>
      <c r="D45" s="170">
        <v>6485579</v>
      </c>
      <c r="E45" s="51">
        <v>490223</v>
      </c>
      <c r="F45" s="51">
        <v>0</v>
      </c>
      <c r="G45" s="51">
        <v>0</v>
      </c>
      <c r="H45" s="52">
        <f t="shared" si="4"/>
        <v>6975802</v>
      </c>
      <c r="I45" s="52">
        <f t="shared" si="5"/>
        <v>4751096</v>
      </c>
      <c r="J45" s="52">
        <f t="shared" si="6"/>
        <v>449591</v>
      </c>
      <c r="K45" s="51">
        <v>430760</v>
      </c>
      <c r="L45" s="51">
        <v>18831</v>
      </c>
      <c r="M45" s="51">
        <v>0</v>
      </c>
      <c r="N45" s="51">
        <f t="shared" si="11"/>
        <v>4301505</v>
      </c>
      <c r="O45" s="51">
        <v>0</v>
      </c>
      <c r="P45" s="51">
        <v>0</v>
      </c>
      <c r="Q45" s="169">
        <v>2224706</v>
      </c>
      <c r="R45" s="51">
        <v>0</v>
      </c>
      <c r="S45" s="51">
        <v>0</v>
      </c>
      <c r="T45" s="52">
        <f t="shared" si="7"/>
        <v>6526211</v>
      </c>
      <c r="U45" s="54">
        <f t="shared" si="1"/>
        <v>0.09462890246797792</v>
      </c>
      <c r="V45" s="93">
        <f t="shared" si="8"/>
        <v>6975802</v>
      </c>
      <c r="W45" s="95">
        <f t="shared" si="9"/>
        <v>6975802</v>
      </c>
      <c r="X45" s="95">
        <f t="shared" si="10"/>
        <v>0</v>
      </c>
    </row>
    <row r="46" spans="1:24" s="14" customFormat="1" ht="13.5" customHeight="1">
      <c r="A46" s="37">
        <v>6.3</v>
      </c>
      <c r="B46" s="38" t="s">
        <v>82</v>
      </c>
      <c r="C46" s="52">
        <f t="shared" si="2"/>
        <v>5548102</v>
      </c>
      <c r="D46" s="170">
        <v>5398545</v>
      </c>
      <c r="E46" s="51">
        <v>149557</v>
      </c>
      <c r="F46" s="51">
        <v>0</v>
      </c>
      <c r="G46" s="51">
        <v>0</v>
      </c>
      <c r="H46" s="52">
        <f t="shared" si="4"/>
        <v>5548102</v>
      </c>
      <c r="I46" s="52">
        <f t="shared" si="5"/>
        <v>1009771</v>
      </c>
      <c r="J46" s="52">
        <f t="shared" si="6"/>
        <v>84484</v>
      </c>
      <c r="K46" s="51">
        <v>42495</v>
      </c>
      <c r="L46" s="51">
        <v>7060</v>
      </c>
      <c r="M46" s="51">
        <v>34929</v>
      </c>
      <c r="N46" s="51">
        <f t="shared" si="11"/>
        <v>925287</v>
      </c>
      <c r="O46" s="51">
        <v>0</v>
      </c>
      <c r="P46" s="51">
        <v>0</v>
      </c>
      <c r="Q46" s="169">
        <v>4538331</v>
      </c>
      <c r="R46" s="51">
        <v>0</v>
      </c>
      <c r="S46" s="51">
        <v>0</v>
      </c>
      <c r="T46" s="52">
        <f t="shared" si="7"/>
        <v>5463618</v>
      </c>
      <c r="U46" s="54">
        <f t="shared" si="1"/>
        <v>0.08366649468047706</v>
      </c>
      <c r="V46" s="93">
        <f t="shared" si="8"/>
        <v>5548102</v>
      </c>
      <c r="W46" s="95">
        <f t="shared" si="9"/>
        <v>5548102</v>
      </c>
      <c r="X46" s="95">
        <f t="shared" si="10"/>
        <v>0</v>
      </c>
    </row>
    <row r="47" spans="1:24" s="14" customFormat="1" ht="13.5" customHeight="1">
      <c r="A47" s="37">
        <v>6.4</v>
      </c>
      <c r="B47" s="38" t="s">
        <v>83</v>
      </c>
      <c r="C47" s="52">
        <f t="shared" si="2"/>
        <v>10135543</v>
      </c>
      <c r="D47" s="56">
        <v>10009088</v>
      </c>
      <c r="E47" s="51">
        <v>126455</v>
      </c>
      <c r="F47" s="51">
        <v>58200</v>
      </c>
      <c r="G47" s="51">
        <v>0</v>
      </c>
      <c r="H47" s="52">
        <f t="shared" si="4"/>
        <v>10077343</v>
      </c>
      <c r="I47" s="52">
        <f t="shared" si="5"/>
        <v>7913453</v>
      </c>
      <c r="J47" s="52">
        <f t="shared" si="6"/>
        <v>142466</v>
      </c>
      <c r="K47" s="51">
        <v>95689</v>
      </c>
      <c r="L47" s="51">
        <v>28458</v>
      </c>
      <c r="M47" s="51">
        <v>18319</v>
      </c>
      <c r="N47" s="51">
        <f t="shared" si="11"/>
        <v>7770987</v>
      </c>
      <c r="O47" s="51">
        <v>0</v>
      </c>
      <c r="P47" s="51">
        <v>0</v>
      </c>
      <c r="Q47" s="169">
        <v>2163890</v>
      </c>
      <c r="R47" s="51">
        <v>0</v>
      </c>
      <c r="S47" s="51">
        <v>0</v>
      </c>
      <c r="T47" s="52">
        <f t="shared" si="7"/>
        <v>9934877</v>
      </c>
      <c r="U47" s="54">
        <f t="shared" si="1"/>
        <v>0.018003013349545387</v>
      </c>
      <c r="V47" s="93">
        <f t="shared" si="8"/>
        <v>10077343</v>
      </c>
      <c r="W47" s="95">
        <f t="shared" si="9"/>
        <v>10077343</v>
      </c>
      <c r="X47" s="95">
        <f t="shared" si="10"/>
        <v>0</v>
      </c>
    </row>
    <row r="48" spans="1:24" s="14" customFormat="1" ht="13.5" customHeight="1">
      <c r="A48" s="37">
        <v>6.5</v>
      </c>
      <c r="B48" s="38" t="s">
        <v>58</v>
      </c>
      <c r="C48" s="52">
        <f t="shared" si="2"/>
        <v>2910</v>
      </c>
      <c r="D48" s="171">
        <v>0</v>
      </c>
      <c r="E48" s="51">
        <v>2910</v>
      </c>
      <c r="F48" s="51">
        <v>600</v>
      </c>
      <c r="G48" s="51">
        <v>0</v>
      </c>
      <c r="H48" s="52">
        <f t="shared" si="4"/>
        <v>2310</v>
      </c>
      <c r="I48" s="52">
        <f t="shared" si="5"/>
        <v>2310</v>
      </c>
      <c r="J48" s="52">
        <f t="shared" si="6"/>
        <v>600</v>
      </c>
      <c r="K48" s="51">
        <v>600</v>
      </c>
      <c r="L48" s="51">
        <v>0</v>
      </c>
      <c r="M48" s="51">
        <v>0</v>
      </c>
      <c r="N48" s="51">
        <f t="shared" si="11"/>
        <v>1710</v>
      </c>
      <c r="O48" s="51">
        <v>0</v>
      </c>
      <c r="P48" s="51">
        <v>0</v>
      </c>
      <c r="Q48" s="169">
        <v>0</v>
      </c>
      <c r="R48" s="51">
        <v>0</v>
      </c>
      <c r="S48" s="51">
        <v>0</v>
      </c>
      <c r="T48" s="52">
        <f t="shared" si="7"/>
        <v>1710</v>
      </c>
      <c r="U48" s="54">
        <f t="shared" si="1"/>
        <v>0.2597402597402597</v>
      </c>
      <c r="V48" s="93">
        <f t="shared" si="8"/>
        <v>2310</v>
      </c>
      <c r="W48" s="95">
        <f t="shared" si="9"/>
        <v>2310</v>
      </c>
      <c r="X48" s="95">
        <f t="shared" si="10"/>
        <v>0</v>
      </c>
    </row>
    <row r="49" spans="1:21" ht="21" customHeight="1">
      <c r="A49" s="118"/>
      <c r="B49" s="119"/>
      <c r="C49" s="119"/>
      <c r="D49" s="119"/>
      <c r="E49" s="119"/>
      <c r="F49" s="20"/>
      <c r="G49" s="20"/>
      <c r="H49" s="20"/>
      <c r="I49" s="21"/>
      <c r="J49" s="21"/>
      <c r="K49" s="21"/>
      <c r="L49" s="21"/>
      <c r="M49" s="21"/>
      <c r="N49" s="120" t="s">
        <v>94</v>
      </c>
      <c r="O49" s="121"/>
      <c r="P49" s="121"/>
      <c r="Q49" s="121"/>
      <c r="R49" s="121"/>
      <c r="S49" s="121"/>
      <c r="T49" s="121"/>
      <c r="U49" s="121"/>
    </row>
    <row r="50" spans="1:21" ht="21" customHeight="1">
      <c r="A50" s="122" t="s">
        <v>84</v>
      </c>
      <c r="B50" s="123"/>
      <c r="C50" s="123"/>
      <c r="D50" s="123"/>
      <c r="E50" s="123"/>
      <c r="F50" s="23"/>
      <c r="G50" s="23"/>
      <c r="H50" s="23"/>
      <c r="I50" s="24"/>
      <c r="J50" s="24"/>
      <c r="K50" s="24"/>
      <c r="L50" s="24"/>
      <c r="M50" s="24"/>
      <c r="N50" s="124" t="str">
        <f>'[1]TT'!C5</f>
        <v>CỤC TRƯỞNG</v>
      </c>
      <c r="O50" s="124"/>
      <c r="P50" s="124"/>
      <c r="Q50" s="124"/>
      <c r="R50" s="124"/>
      <c r="S50" s="124"/>
      <c r="T50" s="124"/>
      <c r="U50" s="124"/>
    </row>
    <row r="51" spans="1:21" ht="66.75" customHeight="1">
      <c r="A51" s="25"/>
      <c r="B51" s="25"/>
      <c r="C51" s="25"/>
      <c r="D51" s="25"/>
      <c r="E51" s="25"/>
      <c r="F51" s="26"/>
      <c r="G51" s="26"/>
      <c r="H51" s="26"/>
      <c r="I51" s="24"/>
      <c r="J51" s="24"/>
      <c r="K51" s="24"/>
      <c r="L51" s="24"/>
      <c r="M51" s="24"/>
      <c r="N51" s="24"/>
      <c r="O51" s="24"/>
      <c r="P51" s="26"/>
      <c r="Q51" s="27"/>
      <c r="R51" s="26"/>
      <c r="S51" s="24"/>
      <c r="T51" s="28"/>
      <c r="U51" s="28"/>
    </row>
    <row r="52" spans="1:21" ht="21" customHeight="1">
      <c r="A52" s="113" t="str">
        <f>'[1]TT'!C6</f>
        <v>TRẦN ĐỨC TOẢN</v>
      </c>
      <c r="B52" s="113"/>
      <c r="C52" s="113"/>
      <c r="D52" s="113"/>
      <c r="E52" s="113"/>
      <c r="F52" s="29" t="s">
        <v>45</v>
      </c>
      <c r="G52" s="29"/>
      <c r="H52" s="29"/>
      <c r="I52" s="29"/>
      <c r="J52" s="29"/>
      <c r="K52" s="29"/>
      <c r="L52" s="29"/>
      <c r="M52" s="29"/>
      <c r="N52" s="114" t="s">
        <v>95</v>
      </c>
      <c r="O52" s="114"/>
      <c r="P52" s="114"/>
      <c r="Q52" s="114"/>
      <c r="R52" s="114"/>
      <c r="S52" s="114"/>
      <c r="T52" s="114"/>
      <c r="U52" s="114"/>
    </row>
    <row r="53" ht="21" customHeight="1"/>
    <row r="54" ht="21" customHeight="1"/>
  </sheetData>
  <sheetProtection formatCells="0" formatColumns="0" formatRows="0" insertRows="0" deleteRows="0"/>
  <mergeCells count="34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2020-11-19T07:33:57Z</cp:lastPrinted>
  <dcterms:created xsi:type="dcterms:W3CDTF">2020-05-04T02:25:17Z</dcterms:created>
  <dcterms:modified xsi:type="dcterms:W3CDTF">2020-12-03T08:04:30Z</dcterms:modified>
  <cp:category/>
  <cp:version/>
  <cp:contentType/>
  <cp:contentStatus/>
</cp:coreProperties>
</file>